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Du lieu Tan\D\DATA\Cac du an Dau tu\2022- Data Wavehouse\Báo cáo kinh tế kỹ thuật\"/>
    </mc:Choice>
  </mc:AlternateContent>
  <bookViews>
    <workbookView xWindow="72" yWindow="0" windowWidth="25740" windowHeight="15276" tabRatio="931" firstSheet="2" activeTab="15"/>
  </bookViews>
  <sheets>
    <sheet name="Param" sheetId="12" r:id="rId1"/>
    <sheet name="Sheet1" sheetId="30" state="hidden" r:id="rId2"/>
    <sheet name="1.UuTien" sheetId="6" r:id="rId3"/>
    <sheet name="2.YCCN-Usecase" sheetId="29" r:id="rId4"/>
    <sheet name="3.Actor" sheetId="3" r:id="rId5"/>
    <sheet name="4.Use case" sheetId="2" r:id="rId6"/>
    <sheet name="5.HS KT_CN" sheetId="1" r:id="rId7"/>
    <sheet name="6.1. trinh do" sheetId="27" r:id="rId8"/>
    <sheet name="6.2.HS MT" sheetId="4" r:id="rId9"/>
    <sheet name="NGAYCONG" sheetId="31" r:id="rId10"/>
    <sheet name="7.GIA TRI PM" sheetId="5" r:id="rId11"/>
    <sheet name="PL2.T.Hop.GTPM" sheetId="15" r:id="rId12"/>
    <sheet name="PL3.DaoTao" sheetId="33" r:id="rId13"/>
    <sheet name="PL4.KhaoSat" sheetId="34" r:id="rId14"/>
    <sheet name="TDT" sheetId="32" r:id="rId15"/>
    <sheet name="DinhMuc" sheetId="35" r:id="rId16"/>
    <sheet name="1688_QĐ-BTTTT" sheetId="36" r:id="rId17"/>
    <sheet name="Dao tao" sheetId="24"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s>
  <definedNames>
    <definedName name="\0" localSheetId="14">'[1]PNT-QUOT-#3'!#REF!</definedName>
    <definedName name="\0">'[1]PNT-QUOT-#3'!#REF!</definedName>
    <definedName name="\a" localSheetId="14">'[2]FA-LISTING'!#REF!</definedName>
    <definedName name="\a">'[2]FA-LISTING'!#REF!</definedName>
    <definedName name="\p" localSheetId="14">'[2]FA-LISTING'!#REF!</definedName>
    <definedName name="\p">'[2]FA-LISTING'!#REF!</definedName>
    <definedName name="\z" localSheetId="14">'[1]COAT&amp;WRAP-QIOT-#3'!#REF!</definedName>
    <definedName name="\z">'[1]COAT&amp;WRAP-QIOT-#3'!#REF!</definedName>
    <definedName name="_\0" localSheetId="9">'[3]PNT-QUOT-#3'!#REF!</definedName>
    <definedName name="_\a" localSheetId="9">'[4]FA-LISTING'!#REF!</definedName>
    <definedName name="_\p" localSheetId="9">'[4]FA-LISTING'!#REF!</definedName>
    <definedName name="_\z" localSheetId="9">'[3]COAT&amp;WRAP-QIOT-#3'!#REF!</definedName>
    <definedName name="__\0">'[1]PNT-QUOT-#3'!#REF!</definedName>
    <definedName name="__\a">'[2]FA-LISTING'!#REF!</definedName>
    <definedName name="__\p">'[2]FA-LISTING'!#REF!</definedName>
    <definedName name="__\z">'[1]COAT&amp;WRAP-QIOT-#3'!#REF!</definedName>
    <definedName name="_____h1" localSheetId="9" hidden="1">{"'Sheet1'!$L$16"}</definedName>
    <definedName name="_____h1" localSheetId="14" hidden="1">{"'Sheet1'!$L$16"}</definedName>
    <definedName name="_____h1" hidden="1">{"'Sheet1'!$L$16"}</definedName>
    <definedName name="____h1" localSheetId="9" hidden="1">{"'Sheet1'!$L$16"}</definedName>
    <definedName name="____h1" localSheetId="14" hidden="1">{"'Sheet1'!$L$16"}</definedName>
    <definedName name="____h1" hidden="1">{"'Sheet1'!$L$16"}</definedName>
    <definedName name="___a1" localSheetId="9" hidden="1">{"'Sheet1'!$L$16"}</definedName>
    <definedName name="___a1" localSheetId="14" hidden="1">{"'Sheet1'!$L$16"}</definedName>
    <definedName name="___a1" hidden="1">{"'Sheet1'!$L$16"}</definedName>
    <definedName name="___a129" localSheetId="9" hidden="1">{"Offgrid",#N/A,FALSE,"OFFGRID";"Region",#N/A,FALSE,"REGION";"Offgrid -2",#N/A,FALSE,"OFFGRID";"WTP",#N/A,FALSE,"WTP";"WTP -2",#N/A,FALSE,"WTP";"Project",#N/A,FALSE,"PROJECT";"Summary -2",#N/A,FALSE,"SUMMARY"}</definedName>
    <definedName name="___a129" localSheetId="14"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9" hidden="1">{"Offgrid",#N/A,FALSE,"OFFGRID";"Region",#N/A,FALSE,"REGION";"Offgrid -2",#N/A,FALSE,"OFFGRID";"WTP",#N/A,FALSE,"WTP";"WTP -2",#N/A,FALSE,"WTP";"Project",#N/A,FALSE,"PROJECT";"Summary -2",#N/A,FALSE,"SUMMARY"}</definedName>
    <definedName name="___a130" localSheetId="14"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Goi8" localSheetId="9" hidden="1">{"'Sheet1'!$L$16"}</definedName>
    <definedName name="___Goi8" localSheetId="14" hidden="1">{"'Sheet1'!$L$16"}</definedName>
    <definedName name="___Goi8" hidden="1">{"'Sheet1'!$L$16"}</definedName>
    <definedName name="___h1" localSheetId="9" hidden="1">{"'Sheet1'!$L$16"}</definedName>
    <definedName name="___h1" localSheetId="14" hidden="1">{"'Sheet1'!$L$16"}</definedName>
    <definedName name="___h1" hidden="1">{"'Sheet1'!$L$16"}</definedName>
    <definedName name="___NSO2" localSheetId="9" hidden="1">{"'Sheet1'!$L$16"}</definedName>
    <definedName name="___NSO2" localSheetId="14" hidden="1">{"'Sheet1'!$L$16"}</definedName>
    <definedName name="___NSO2" hidden="1">{"'Sheet1'!$L$16"}</definedName>
    <definedName name="___TV2" localSheetId="9" hidden="1">{"'Sheet1'!$L$16"}</definedName>
    <definedName name="___TV2" localSheetId="14" hidden="1">{"'Sheet1'!$L$16"}</definedName>
    <definedName name="___TV2" hidden="1">{"'Sheet1'!$L$16"}</definedName>
    <definedName name="___VT3" localSheetId="9" hidden="1">{"'Sheet1'!$L$16"}</definedName>
    <definedName name="___VT3" localSheetId="14" hidden="1">{"'Sheet1'!$L$16"}</definedName>
    <definedName name="___VT3" hidden="1">{"'Sheet1'!$L$16"}</definedName>
    <definedName name="__123Graph_A" localSheetId="9" hidden="1">[5]Earthwork!#REF!</definedName>
    <definedName name="__123Graph_A" localSheetId="14" hidden="1">[6]Earthwork!#REF!</definedName>
    <definedName name="__123Graph_A" hidden="1">[5]Earthwork!#REF!</definedName>
    <definedName name="__123Graph_A120.CGM" localSheetId="9" hidden="1">[5]Earthwork!#REF!</definedName>
    <definedName name="__123Graph_A120.CGM" localSheetId="14" hidden="1">[6]Earthwork!#REF!</definedName>
    <definedName name="__123Graph_A120.CGM" hidden="1">[5]Earthwork!#REF!</definedName>
    <definedName name="__123Graph_A150.CGM" localSheetId="9" hidden="1">[5]Earthwork!#REF!</definedName>
    <definedName name="__123Graph_A150.CGM" localSheetId="14" hidden="1">[6]Earthwork!#REF!</definedName>
    <definedName name="__123Graph_A150.CGM" hidden="1">[5]Earthwork!#REF!</definedName>
    <definedName name="__123Graph_A180.CGM" localSheetId="9" hidden="1">[5]Earthwork!#REF!</definedName>
    <definedName name="__123Graph_A180.CGM" localSheetId="14" hidden="1">[6]Earthwork!#REF!</definedName>
    <definedName name="__123Graph_A180.CGM" hidden="1">[5]Earthwork!#REF!</definedName>
    <definedName name="__123Graph_A210.CGM" localSheetId="9" hidden="1">[5]Earthwork!#REF!</definedName>
    <definedName name="__123Graph_A210.CGM" localSheetId="14" hidden="1">[6]Earthwork!#REF!</definedName>
    <definedName name="__123Graph_A210.CGM" hidden="1">[5]Earthwork!#REF!</definedName>
    <definedName name="__123Graph_A240.CGM" localSheetId="9" hidden="1">[5]Earthwork!#REF!</definedName>
    <definedName name="__123Graph_A240.CGM" localSheetId="14" hidden="1">[6]Earthwork!#REF!</definedName>
    <definedName name="__123Graph_A240.CGM" hidden="1">[5]Earthwork!#REF!</definedName>
    <definedName name="__123Graph_A270.CGM" localSheetId="9" hidden="1">[5]Earthwork!#REF!</definedName>
    <definedName name="__123Graph_A270.CGM" localSheetId="14" hidden="1">[6]Earthwork!#REF!</definedName>
    <definedName name="__123Graph_A270.CGM" hidden="1">[5]Earthwork!#REF!</definedName>
    <definedName name="__123Graph_A300.CGM" localSheetId="9" hidden="1">[5]Earthwork!#REF!</definedName>
    <definedName name="__123Graph_A300.CGM" localSheetId="14" hidden="1">[6]Earthwork!#REF!</definedName>
    <definedName name="__123Graph_A300.CGM" hidden="1">[5]Earthwork!#REF!</definedName>
    <definedName name="__123Graph_A60.CGN" localSheetId="9" hidden="1">[5]Earthwork!#REF!</definedName>
    <definedName name="__123Graph_A60.CGN" localSheetId="14" hidden="1">[6]Earthwork!#REF!</definedName>
    <definedName name="__123Graph_A60.CGN" hidden="1">[5]Earthwork!#REF!</definedName>
    <definedName name="__123Graph_A90.CGM" localSheetId="9" hidden="1">[5]Earthwork!#REF!</definedName>
    <definedName name="__123Graph_A90.CGM" localSheetId="14" hidden="1">[6]Earthwork!#REF!</definedName>
    <definedName name="__123Graph_A90.CGM" hidden="1">[5]Earthwork!#REF!</definedName>
    <definedName name="__123Graph_B" localSheetId="9" hidden="1">[5]Earthwork!#REF!</definedName>
    <definedName name="__123Graph_B" localSheetId="14" hidden="1">[6]Earthwork!#REF!</definedName>
    <definedName name="__123Graph_B" hidden="1">[5]Earthwork!#REF!</definedName>
    <definedName name="__123Graph_B120.CGM" localSheetId="9" hidden="1">[5]Earthwork!#REF!</definedName>
    <definedName name="__123Graph_B120.CGM" localSheetId="14" hidden="1">[6]Earthwork!#REF!</definedName>
    <definedName name="__123Graph_B120.CGM" hidden="1">[5]Earthwork!#REF!</definedName>
    <definedName name="__123Graph_B150.CGM" localSheetId="9" hidden="1">[5]Earthwork!#REF!</definedName>
    <definedName name="__123Graph_B150.CGM" localSheetId="14" hidden="1">[6]Earthwork!#REF!</definedName>
    <definedName name="__123Graph_B150.CGM" hidden="1">[5]Earthwork!#REF!</definedName>
    <definedName name="__123Graph_B180.CGM" localSheetId="9" hidden="1">[5]Earthwork!#REF!</definedName>
    <definedName name="__123Graph_B180.CGM" localSheetId="14" hidden="1">[6]Earthwork!#REF!</definedName>
    <definedName name="__123Graph_B180.CGM" hidden="1">[5]Earthwork!#REF!</definedName>
    <definedName name="__123Graph_B210.CGM" localSheetId="9" hidden="1">[5]Earthwork!#REF!</definedName>
    <definedName name="__123Graph_B210.CGM" localSheetId="14" hidden="1">[6]Earthwork!#REF!</definedName>
    <definedName name="__123Graph_B210.CGM" hidden="1">[5]Earthwork!#REF!</definedName>
    <definedName name="__123Graph_B240.CGM" localSheetId="9" hidden="1">[5]Earthwork!#REF!</definedName>
    <definedName name="__123Graph_B240.CGM" localSheetId="14" hidden="1">[6]Earthwork!#REF!</definedName>
    <definedName name="__123Graph_B240.CGM" hidden="1">[5]Earthwork!#REF!</definedName>
    <definedName name="__123Graph_B270.CGM" localSheetId="9" hidden="1">[5]Earthwork!#REF!</definedName>
    <definedName name="__123Graph_B270.CGM" localSheetId="14" hidden="1">[6]Earthwork!#REF!</definedName>
    <definedName name="__123Graph_B270.CGM" hidden="1">[5]Earthwork!#REF!</definedName>
    <definedName name="__123Graph_B300.CGM" localSheetId="9" hidden="1">[5]Earthwork!#REF!</definedName>
    <definedName name="__123Graph_B300.CGM" localSheetId="14" hidden="1">[6]Earthwork!#REF!</definedName>
    <definedName name="__123Graph_B300.CGM" hidden="1">[5]Earthwork!#REF!</definedName>
    <definedName name="__123Graph_B60.CGN" localSheetId="9" hidden="1">[5]Earthwork!#REF!</definedName>
    <definedName name="__123Graph_B60.CGN" localSheetId="14" hidden="1">[6]Earthwork!#REF!</definedName>
    <definedName name="__123Graph_B60.CGN" hidden="1">[5]Earthwork!#REF!</definedName>
    <definedName name="__123Graph_B90.CGM" localSheetId="9" hidden="1">[5]Earthwork!#REF!</definedName>
    <definedName name="__123Graph_B90.CGM" localSheetId="14" hidden="1">[6]Earthwork!#REF!</definedName>
    <definedName name="__123Graph_B90.CGM" hidden="1">[5]Earthwork!#REF!</definedName>
    <definedName name="__123Graph_LBL_A" localSheetId="9" hidden="1">[5]Earthwork!#REF!</definedName>
    <definedName name="__123Graph_LBL_A" localSheetId="14" hidden="1">[6]Earthwork!#REF!</definedName>
    <definedName name="__123Graph_LBL_A" hidden="1">[5]Earthwork!#REF!</definedName>
    <definedName name="__123Graph_LBL_A120.CGM" localSheetId="9" hidden="1">[5]Earthwork!#REF!</definedName>
    <definedName name="__123Graph_LBL_A120.CGM" localSheetId="14" hidden="1">[6]Earthwork!#REF!</definedName>
    <definedName name="__123Graph_LBL_A120.CGM" hidden="1">[5]Earthwork!#REF!</definedName>
    <definedName name="__123Graph_LBL_A150.CGM" localSheetId="9" hidden="1">[5]Earthwork!#REF!</definedName>
    <definedName name="__123Graph_LBL_A150.CGM" localSheetId="14" hidden="1">[6]Earthwork!#REF!</definedName>
    <definedName name="__123Graph_LBL_A150.CGM" hidden="1">[5]Earthwork!#REF!</definedName>
    <definedName name="__123Graph_LBL_A180.CGM" localSheetId="9" hidden="1">[5]Earthwork!#REF!</definedName>
    <definedName name="__123Graph_LBL_A180.CGM" localSheetId="14" hidden="1">[6]Earthwork!#REF!</definedName>
    <definedName name="__123Graph_LBL_A180.CGM" hidden="1">[5]Earthwork!#REF!</definedName>
    <definedName name="__123Graph_LBL_A210.CGM" localSheetId="9" hidden="1">[5]Earthwork!#REF!</definedName>
    <definedName name="__123Graph_LBL_A210.CGM" localSheetId="14" hidden="1">[6]Earthwork!#REF!</definedName>
    <definedName name="__123Graph_LBL_A210.CGM" hidden="1">[5]Earthwork!#REF!</definedName>
    <definedName name="__123Graph_LBL_A240.CGM" localSheetId="9" hidden="1">[5]Earthwork!#REF!</definedName>
    <definedName name="__123Graph_LBL_A240.CGM" localSheetId="14" hidden="1">[6]Earthwork!#REF!</definedName>
    <definedName name="__123Graph_LBL_A240.CGM" hidden="1">[5]Earthwork!#REF!</definedName>
    <definedName name="__123Graph_LBL_A270.CGM" localSheetId="9" hidden="1">[5]Earthwork!#REF!</definedName>
    <definedName name="__123Graph_LBL_A270.CGM" localSheetId="14" hidden="1">[6]Earthwork!#REF!</definedName>
    <definedName name="__123Graph_LBL_A270.CGM" hidden="1">[5]Earthwork!#REF!</definedName>
    <definedName name="__123Graph_LBL_A300.CGM" localSheetId="9" hidden="1">[5]Earthwork!#REF!</definedName>
    <definedName name="__123Graph_LBL_A300.CGM" localSheetId="14" hidden="1">[6]Earthwork!#REF!</definedName>
    <definedName name="__123Graph_LBL_A300.CGM" hidden="1">[5]Earthwork!#REF!</definedName>
    <definedName name="__123Graph_LBL_A60.CGN" localSheetId="9" hidden="1">[5]Earthwork!#REF!</definedName>
    <definedName name="__123Graph_LBL_A60.CGN" localSheetId="14" hidden="1">[6]Earthwork!#REF!</definedName>
    <definedName name="__123Graph_LBL_A60.CGN" hidden="1">[5]Earthwork!#REF!</definedName>
    <definedName name="__123Graph_LBL_A90.CGM" localSheetId="9" hidden="1">[5]Earthwork!#REF!</definedName>
    <definedName name="__123Graph_LBL_A90.CGM" localSheetId="14" hidden="1">[6]Earthwork!#REF!</definedName>
    <definedName name="__123Graph_LBL_A90.CGM" hidden="1">[5]Earthwork!#REF!</definedName>
    <definedName name="__123Graph_X" localSheetId="9" hidden="1">[5]Earthwork!#REF!</definedName>
    <definedName name="__123Graph_X" localSheetId="14" hidden="1">[6]Earthwork!#REF!</definedName>
    <definedName name="__123Graph_X" hidden="1">[5]Earthwork!#REF!</definedName>
    <definedName name="__123Graph_X120.CGM" localSheetId="9" hidden="1">[5]Earthwork!#REF!</definedName>
    <definedName name="__123Graph_X120.CGM" localSheetId="14" hidden="1">[6]Earthwork!#REF!</definedName>
    <definedName name="__123Graph_X120.CGM" hidden="1">[5]Earthwork!#REF!</definedName>
    <definedName name="__123Graph_X150.CGM" localSheetId="9" hidden="1">[5]Earthwork!#REF!</definedName>
    <definedName name="__123Graph_X150.CGM" localSheetId="14" hidden="1">[6]Earthwork!#REF!</definedName>
    <definedName name="__123Graph_X150.CGM" hidden="1">[5]Earthwork!#REF!</definedName>
    <definedName name="__123Graph_X180.CGM" localSheetId="9" hidden="1">[5]Earthwork!#REF!</definedName>
    <definedName name="__123Graph_X180.CGM" localSheetId="14" hidden="1">[6]Earthwork!#REF!</definedName>
    <definedName name="__123Graph_X180.CGM" hidden="1">[5]Earthwork!#REF!</definedName>
    <definedName name="__123Graph_X210.CGM" localSheetId="9" hidden="1">[5]Earthwork!#REF!</definedName>
    <definedName name="__123Graph_X210.CGM" localSheetId="14" hidden="1">[6]Earthwork!#REF!</definedName>
    <definedName name="__123Graph_X210.CGM" hidden="1">[5]Earthwork!#REF!</definedName>
    <definedName name="__123Graph_X240.CGM" localSheetId="9" hidden="1">[5]Earthwork!#REF!</definedName>
    <definedName name="__123Graph_X240.CGM" localSheetId="14" hidden="1">[6]Earthwork!#REF!</definedName>
    <definedName name="__123Graph_X240.CGM" hidden="1">[5]Earthwork!#REF!</definedName>
    <definedName name="__123Graph_X270.CGM" localSheetId="9" hidden="1">[5]Earthwork!#REF!</definedName>
    <definedName name="__123Graph_X270.CGM" localSheetId="14" hidden="1">[6]Earthwork!#REF!</definedName>
    <definedName name="__123Graph_X270.CGM" hidden="1">[5]Earthwork!#REF!</definedName>
    <definedName name="__123Graph_X300.CGM" localSheetId="9" hidden="1">[5]Earthwork!#REF!</definedName>
    <definedName name="__123Graph_X300.CGM" localSheetId="14" hidden="1">[6]Earthwork!#REF!</definedName>
    <definedName name="__123Graph_X300.CGM" hidden="1">[5]Earthwork!#REF!</definedName>
    <definedName name="__123Graph_X60.CGN" localSheetId="9" hidden="1">[5]Earthwork!#REF!</definedName>
    <definedName name="__123Graph_X60.CGN" localSheetId="14" hidden="1">[6]Earthwork!#REF!</definedName>
    <definedName name="__123Graph_X60.CGN" hidden="1">[5]Earthwork!#REF!</definedName>
    <definedName name="__123Graph_X90.CGM" localSheetId="9" hidden="1">[5]Earthwork!#REF!</definedName>
    <definedName name="__123Graph_X90.CGM" localSheetId="14" hidden="1">[6]Earthwork!#REF!</definedName>
    <definedName name="__123Graph_X90.CGM" hidden="1">[5]Earthwork!#REF!</definedName>
    <definedName name="__a1" localSheetId="9" hidden="1">{"'Sheet1'!$L$16"}</definedName>
    <definedName name="__a1" localSheetId="14" hidden="1">{"'Sheet1'!$L$16"}</definedName>
    <definedName name="__a1" hidden="1">{"'Sheet1'!$L$16"}</definedName>
    <definedName name="__a129" localSheetId="9" hidden="1">{"Offgrid",#N/A,FALSE,"OFFGRID";"Region",#N/A,FALSE,"REGION";"Offgrid -2",#N/A,FALSE,"OFFGRID";"WTP",#N/A,FALSE,"WTP";"WTP -2",#N/A,FALSE,"WTP";"Project",#N/A,FALSE,"PROJECT";"Summary -2",#N/A,FALSE,"SUMMARY"}</definedName>
    <definedName name="__a129" localSheetId="14"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9" hidden="1">{"Offgrid",#N/A,FALSE,"OFFGRID";"Region",#N/A,FALSE,"REGION";"Offgrid -2",#N/A,FALSE,"OFFGRID";"WTP",#N/A,FALSE,"WTP";"WTP -2",#N/A,FALSE,"WTP";"Project",#N/A,FALSE,"PROJECT";"Summary -2",#N/A,FALSE,"SUMMARY"}</definedName>
    <definedName name="__a130" localSheetId="14"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Goi8" localSheetId="9" hidden="1">{"'Sheet1'!$L$16"}</definedName>
    <definedName name="__Goi8" localSheetId="14" hidden="1">{"'Sheet1'!$L$16"}</definedName>
    <definedName name="__Goi8" hidden="1">{"'Sheet1'!$L$16"}</definedName>
    <definedName name="__h1" localSheetId="9" hidden="1">{"'Sheet1'!$L$16"}</definedName>
    <definedName name="__h1" localSheetId="14" hidden="1">{"'Sheet1'!$L$16"}</definedName>
    <definedName name="__h1" hidden="1">{"'Sheet1'!$L$16"}</definedName>
    <definedName name="__NSO2" localSheetId="9" hidden="1">{"'Sheet1'!$L$16"}</definedName>
    <definedName name="__NSO2" localSheetId="14" hidden="1">{"'Sheet1'!$L$16"}</definedName>
    <definedName name="__NSO2" hidden="1">{"'Sheet1'!$L$16"}</definedName>
    <definedName name="__TV2" localSheetId="9" hidden="1">{"'Sheet1'!$L$16"}</definedName>
    <definedName name="__TV2" localSheetId="14" hidden="1">{"'Sheet1'!$L$16"}</definedName>
    <definedName name="__TV2" hidden="1">{"'Sheet1'!$L$16"}</definedName>
    <definedName name="__VT3" localSheetId="9" hidden="1">{"'Sheet1'!$L$16"}</definedName>
    <definedName name="__VT3" localSheetId="14" hidden="1">{"'Sheet1'!$L$16"}</definedName>
    <definedName name="__VT3" hidden="1">{"'Sheet1'!$L$16"}</definedName>
    <definedName name="_1HTML_Descrip_ion" hidden="1">""</definedName>
    <definedName name="_4HTML_Descrip_ion" hidden="1">""</definedName>
    <definedName name="_a1" localSheetId="9" hidden="1">{"'Sheet1'!$L$16"}</definedName>
    <definedName name="_a1" localSheetId="14" hidden="1">{"'Sheet1'!$L$16"}</definedName>
    <definedName name="_a1" hidden="1">{"'Sheet1'!$L$16"}</definedName>
    <definedName name="_a129" localSheetId="9" hidden="1">{"Offgrid",#N/A,FALSE,"OFFGRID";"Region",#N/A,FALSE,"REGION";"Offgrid -2",#N/A,FALSE,"OFFGRID";"WTP",#N/A,FALSE,"WTP";"WTP -2",#N/A,FALSE,"WTP";"Project",#N/A,FALSE,"PROJECT";"Summary -2",#N/A,FALSE,"SUMMARY"}</definedName>
    <definedName name="_a129" localSheetId="14"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9" hidden="1">{"Offgrid",#N/A,FALSE,"OFFGRID";"Region",#N/A,FALSE,"REGION";"Offgrid -2",#N/A,FALSE,"OFFGRID";"WTP",#N/A,FALSE,"WTP";"WTP -2",#N/A,FALSE,"WTP";"Project",#N/A,FALSE,"PROJECT";"Summary -2",#N/A,FALSE,"SUMMARY"}</definedName>
    <definedName name="_a130" localSheetId="14"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ia111" localSheetId="9">#REF!</definedName>
    <definedName name="_Bia111" localSheetId="14">#REF!</definedName>
    <definedName name="_Bia111">#REF!</definedName>
    <definedName name="_BTM150" localSheetId="9">#REF!</definedName>
    <definedName name="_BTM150" localSheetId="14">#REF!</definedName>
    <definedName name="_BTM150">#REF!</definedName>
    <definedName name="_BTM200" localSheetId="9">#REF!</definedName>
    <definedName name="_BTM200" localSheetId="14">#REF!</definedName>
    <definedName name="_BTM200">#REF!</definedName>
    <definedName name="_BTM50" localSheetId="9">#REF!</definedName>
    <definedName name="_BTM50" localSheetId="14">#REF!</definedName>
    <definedName name="_BTM50">#REF!</definedName>
    <definedName name="_Fill" localSheetId="9" hidden="1">#REF!</definedName>
    <definedName name="_Fill" localSheetId="14" hidden="1">#REF!</definedName>
    <definedName name="_Fill" hidden="1">#REF!</definedName>
    <definedName name="_xlnm._FilterDatabase" localSheetId="2" hidden="1">'1.UuTien'!$A$4:$C$1581</definedName>
    <definedName name="_xlnm._FilterDatabase" localSheetId="3" hidden="1">'2.YCCN-Usecase'!$A$2:$I$1580</definedName>
    <definedName name="_xlnm._FilterDatabase" localSheetId="9" hidden="1">#REF!</definedName>
    <definedName name="_xlnm._FilterDatabase" localSheetId="14" hidden="1">#REF!</definedName>
    <definedName name="_xlnm._FilterDatabase" hidden="1">#REF!</definedName>
    <definedName name="_Goi8" localSheetId="9" hidden="1">{"'Sheet1'!$L$16"}</definedName>
    <definedName name="_Goi8" localSheetId="14" hidden="1">{"'Sheet1'!$L$16"}</definedName>
    <definedName name="_Goi8" hidden="1">{"'Sheet1'!$L$16"}</definedName>
    <definedName name="_h1" localSheetId="9" hidden="1">{"'Sheet1'!$L$16"}</definedName>
    <definedName name="_h1" localSheetId="14" hidden="1">{"'Sheet1'!$L$16"}</definedName>
    <definedName name="_h1" hidden="1">{"'Sheet1'!$L$16"}</definedName>
    <definedName name="_H500866" localSheetId="9">#REF!</definedName>
    <definedName name="_H500866" localSheetId="14">#REF!</definedName>
    <definedName name="_H500866">#REF!</definedName>
    <definedName name="_Hlk213525272_1" localSheetId="9">#REF!</definedName>
    <definedName name="_Hlk213525272_1">#REF!</definedName>
    <definedName name="_Hlk40878405" localSheetId="1">Sheet1!$A$2</definedName>
    <definedName name="_Key1" localSheetId="9" hidden="1">#REF!</definedName>
    <definedName name="_Key1" localSheetId="14" hidden="1">#REF!</definedName>
    <definedName name="_Key1" hidden="1">#REF!</definedName>
    <definedName name="_Key2" localSheetId="9" hidden="1">#REF!</definedName>
    <definedName name="_Key2" localSheetId="14" hidden="1">#REF!</definedName>
    <definedName name="_Key2" hidden="1">#REF!</definedName>
    <definedName name="_kl1" localSheetId="9">[7]GDCT!#REF!</definedName>
    <definedName name="_kl1" localSheetId="14">[8]GDCT!#REF!</definedName>
    <definedName name="_kl1">[8]GDCT!#REF!</definedName>
    <definedName name="_NC200" localSheetId="9">[9]TT35!#REF!</definedName>
    <definedName name="_NC200" localSheetId="14">[10]TT35!#REF!</definedName>
    <definedName name="_NC200">[10]TT35!#REF!</definedName>
    <definedName name="_NSO2" localSheetId="9" hidden="1">{"'Sheet1'!$L$16"}</definedName>
    <definedName name="_NSO2" localSheetId="14" hidden="1">{"'Sheet1'!$L$16"}</definedName>
    <definedName name="_NSO2" hidden="1">{"'Sheet1'!$L$16"}</definedName>
    <definedName name="_Order1" hidden="1">255</definedName>
    <definedName name="_Order2" hidden="1">255</definedName>
    <definedName name="_Parse_Out" localSheetId="9" hidden="1">[11]Quantity!#REF!</definedName>
    <definedName name="_Parse_Out" localSheetId="14" hidden="1">[12]Quantity!#REF!</definedName>
    <definedName name="_Parse_Out" hidden="1">[12]Quantity!#REF!</definedName>
    <definedName name="_sat10" localSheetId="9">#REF!</definedName>
    <definedName name="_sat10" localSheetId="14">#REF!</definedName>
    <definedName name="_sat10">#REF!</definedName>
    <definedName name="_sat12" localSheetId="9">#REF!</definedName>
    <definedName name="_sat12" localSheetId="14">#REF!</definedName>
    <definedName name="_sat12">#REF!</definedName>
    <definedName name="_sat14" localSheetId="9">#REF!</definedName>
    <definedName name="_sat14" localSheetId="14">#REF!</definedName>
    <definedName name="_sat14">#REF!</definedName>
    <definedName name="_sat16" localSheetId="9">#REF!</definedName>
    <definedName name="_sat16" localSheetId="14">#REF!</definedName>
    <definedName name="_sat16">#REF!</definedName>
    <definedName name="_sat20" localSheetId="9">#REF!</definedName>
    <definedName name="_sat20" localSheetId="14">#REF!</definedName>
    <definedName name="_sat20">#REF!</definedName>
    <definedName name="_Sat27" localSheetId="9">[13]TTDZ22!#REF!</definedName>
    <definedName name="_Sat27" localSheetId="14">[13]TTDZ22!#REF!</definedName>
    <definedName name="_Sat27">[13]TTDZ22!#REF!</definedName>
    <definedName name="_Sat6" localSheetId="9">[13]TTDZ22!#REF!</definedName>
    <definedName name="_Sat6" localSheetId="14">[13]TTDZ22!#REF!</definedName>
    <definedName name="_Sat6">[13]TTDZ22!#REF!</definedName>
    <definedName name="_sat8" localSheetId="9">#REF!</definedName>
    <definedName name="_sat8" localSheetId="14">#REF!</definedName>
    <definedName name="_sat8">#REF!</definedName>
    <definedName name="_Sort" localSheetId="9" hidden="1">#REF!</definedName>
    <definedName name="_Sort" localSheetId="14" hidden="1">#REF!</definedName>
    <definedName name="_Sort" hidden="1">#REF!</definedName>
    <definedName name="_Toc9232264" localSheetId="3">'2.YCCN-Usecase'!#REF!</definedName>
    <definedName name="_Toc9232270" localSheetId="3">'2.YCCN-Usecase'!#REF!</definedName>
    <definedName name="_Toc9232284" localSheetId="3">'2.YCCN-Usecase'!#REF!</definedName>
    <definedName name="_Toc9232285" localSheetId="3">'2.YCCN-Usecase'!#REF!</definedName>
    <definedName name="_Toc9232289" localSheetId="3">'2.YCCN-Usecase'!#REF!</definedName>
    <definedName name="_TV2" localSheetId="9" hidden="1">{"'Sheet1'!$L$16"}</definedName>
    <definedName name="_TV2" localSheetId="14" hidden="1">{"'Sheet1'!$L$16"}</definedName>
    <definedName name="_TV2" hidden="1">{"'Sheet1'!$L$16"}</definedName>
    <definedName name="_VL200" localSheetId="9">[9]TT35!#REF!</definedName>
    <definedName name="_VL200" localSheetId="14">[10]TT35!#REF!</definedName>
    <definedName name="_VL200">[10]TT35!#REF!</definedName>
    <definedName name="_VT3" localSheetId="9" hidden="1">{"'Sheet1'!$L$16"}</definedName>
    <definedName name="_VT3" localSheetId="14" hidden="1">{"'Sheet1'!$L$16"}</definedName>
    <definedName name="_VT3" hidden="1">{"'Sheet1'!$L$16"}</definedName>
    <definedName name="A" localSheetId="9">'[3]PNT-QUOT-#3'!#REF!</definedName>
    <definedName name="A" localSheetId="14">'[1]PNT-QUOT-#3'!#REF!</definedName>
    <definedName name="A">'[1]PNT-QUOT-#3'!#REF!</definedName>
    <definedName name="AA" localSheetId="9">#REF!</definedName>
    <definedName name="AA" localSheetId="14">#REF!</definedName>
    <definedName name="AA">#REF!</definedName>
    <definedName name="AAA" localSheetId="9">'[14]MTL$-INTER'!#REF!</definedName>
    <definedName name="AAA" localSheetId="14">'[14]MTL$-INTER'!#REF!</definedName>
    <definedName name="AAA">'[14]MTL$-INTER'!#REF!</definedName>
    <definedName name="aasasas" localSheetId="9" hidden="1">{"'Sheet1'!$L$16"}</definedName>
    <definedName name="aasasas" localSheetId="14" hidden="1">{"'Sheet1'!$L$16"}</definedName>
    <definedName name="aasasas" hidden="1">{"'Sheet1'!$L$16"}</definedName>
    <definedName name="aavavavav" localSheetId="9" hidden="1">{#N/A,#N/A,FALSE,"Chi tiÆt"}</definedName>
    <definedName name="aavavavav" localSheetId="14" hidden="1">{#N/A,#N/A,FALSE,"Chi tiÆt"}</definedName>
    <definedName name="aavavavav" hidden="1">{#N/A,#N/A,FALSE,"Chi tiÆt"}</definedName>
    <definedName name="AccessDatabase" hidden="1">"C:\PROGRAM FILES\MICROSOFT OFFICE\OFFICE\xlstart\Book1.mdb"</definedName>
    <definedName name="ADM_21E1" localSheetId="9">'[15]Thiet bi'!#REF!</definedName>
    <definedName name="ADM_21E1" localSheetId="14">'[16]Thiet bi'!#REF!</definedName>
    <definedName name="ADM_21E1">'[15]Thiet bi'!#REF!</definedName>
    <definedName name="ADM_63E1" localSheetId="9">'[15]Thiet bi'!#REF!</definedName>
    <definedName name="ADM_63E1" localSheetId="14">'[16]Thiet bi'!#REF!</definedName>
    <definedName name="ADM_63E1">'[15]Thiet bi'!#REF!</definedName>
    <definedName name="ADM_8E1" localSheetId="9">'[15]Thiet bi'!#REF!</definedName>
    <definedName name="ADM_8E1" localSheetId="14">'[16]Thiet bi'!#REF!</definedName>
    <definedName name="ADM_8E1">'[15]Thiet bi'!#REF!</definedName>
    <definedName name="aegwhg.gk" localSheetId="9" hidden="1">{"Offgrid",#N/A,FALSE,"OFFGRID";"Region",#N/A,FALSE,"REGION";"Offgrid -2",#N/A,FALSE,"OFFGRID";"WTP",#N/A,FALSE,"WTP";"WTP -2",#N/A,FALSE,"WTP";"Project",#N/A,FALSE,"PROJECT";"Summary -2",#N/A,FALSE,"SUMMARY"}</definedName>
    <definedName name="aegwhg.gk" localSheetId="14" hidden="1">{"Offgrid",#N/A,FALSE,"OFFGRID";"Region",#N/A,FALSE,"REGION";"Offgrid -2",#N/A,FALSE,"OFFGRID";"WTP",#N/A,FALSE,"WTP";"WTP -2",#N/A,FALSE,"WTP";"Project",#N/A,FALSE,"PROJECT";"Summary -2",#N/A,FALSE,"SUMMARY"}</definedName>
    <definedName name="aegwhg.gk" hidden="1">{"Offgrid",#N/A,FALSE,"OFFGRID";"Region",#N/A,FALSE,"REGION";"Offgrid -2",#N/A,FALSE,"OFFGRID";"WTP",#N/A,FALSE,"WTP";"WTP -2",#N/A,FALSE,"WTP";"Project",#N/A,FALSE,"PROJECT";"Summary -2",#N/A,FALSE,"SUMMARY"}</definedName>
    <definedName name="aetg.hgrs" localSheetId="9" hidden="1">{"Offgrid",#N/A,FALSE,"OFFGRID";"Region",#N/A,FALSE,"REGION";"Offgrid -2",#N/A,FALSE,"OFFGRID";"WTP",#N/A,FALSE,"WTP";"WTP -2",#N/A,FALSE,"WTP";"Project",#N/A,FALSE,"PROJECT";"Summary -2",#N/A,FALSE,"SUMMARY"}</definedName>
    <definedName name="aetg.hgrs" localSheetId="14" hidden="1">{"Offgrid",#N/A,FALSE,"OFFGRID";"Region",#N/A,FALSE,"REGION";"Offgrid -2",#N/A,FALSE,"OFFGRID";"WTP",#N/A,FALSE,"WTP";"WTP -2",#N/A,FALSE,"WTP";"Project",#N/A,FALSE,"PROJECT";"Summary -2",#N/A,FALSE,"SUMMARY"}</definedName>
    <definedName name="aetg.hgrs" hidden="1">{"Offgrid",#N/A,FALSE,"OFFGRID";"Region",#N/A,FALSE,"REGION";"Offgrid -2",#N/A,FALSE,"OFFGRID";"WTP",#N/A,FALSE,"WTP";"WTP -2",#N/A,FALSE,"WTP";"Project",#N/A,FALSE,"PROJECT";"Summary -2",#N/A,FALSE,"SUMMARY"}</definedName>
    <definedName name="aí6" localSheetId="9">[17]KLTH!#REF!</definedName>
    <definedName name="aí6" localSheetId="14">[18]KLTH!#REF!</definedName>
    <definedName name="aí6">[18]KLTH!#REF!</definedName>
    <definedName name="anscount" hidden="1">6</definedName>
    <definedName name="asa" localSheetId="9" hidden="1">{"'Sheet1'!$L$16"}</definedName>
    <definedName name="asa" localSheetId="14" hidden="1">{"'Sheet1'!$L$16"}</definedName>
    <definedName name="asa" hidden="1">{"'Sheet1'!$L$16"}</definedName>
    <definedName name="avavgveqvaq" localSheetId="9" hidden="1">{"Offgrid",#N/A,FALSE,"OFFGRID";"Region",#N/A,FALSE,"REGION";"Offgrid -2",#N/A,FALSE,"OFFGRID";"WTP",#N/A,FALSE,"WTP";"WTP -2",#N/A,FALSE,"WTP";"Project",#N/A,FALSE,"PROJECT";"Summary -2",#N/A,FALSE,"SUMMARY"}</definedName>
    <definedName name="avavgveqvaq" localSheetId="14" hidden="1">{"Offgrid",#N/A,FALSE,"OFFGRID";"Region",#N/A,FALSE,"REGION";"Offgrid -2",#N/A,FALSE,"OFFGRID";"WTP",#N/A,FALSE,"WTP";"WTP -2",#N/A,FALSE,"WTP";"Project",#N/A,FALSE,"PROJECT";"Summary -2",#N/A,FALSE,"SUMMARY"}</definedName>
    <definedName name="avavgveqvaq" hidden="1">{"Offgrid",#N/A,FALSE,"OFFGRID";"Region",#N/A,FALSE,"REGION";"Offgrid -2",#N/A,FALSE,"OFFGRID";"WTP",#N/A,FALSE,"WTP";"WTP -2",#N/A,FALSE,"WTP";"Project",#N/A,FALSE,"PROJECT";"Summary -2",#N/A,FALSE,"SUMMARY"}</definedName>
    <definedName name="ằ" localSheetId="9" hidden="1">{"'Sheet1'!$L$16"}</definedName>
    <definedName name="ằ" localSheetId="14" hidden="1">{"'Sheet1'!$L$16"}</definedName>
    <definedName name="ằ" hidden="1">{"'Sheet1'!$L$16"}</definedName>
    <definedName name="ăg" localSheetId="9" hidden="1">{"'Sheet1'!$L$16"}</definedName>
    <definedName name="ăg" localSheetId="14" hidden="1">{"'Sheet1'!$L$16"}</definedName>
    <definedName name="ăg" hidden="1">{"'Sheet1'!$L$16"}</definedName>
    <definedName name="âétggâgqgêágghe" localSheetId="9" hidden="1">{#N/A,#N/A,FALSE,"Chi tiÆt"}</definedName>
    <definedName name="âétggâgqgêágghe" localSheetId="14" hidden="1">{#N/A,#N/A,FALSE,"Chi tiÆt"}</definedName>
    <definedName name="âétggâgqgêágghe" hidden="1">{#N/A,#N/A,FALSE,"Chi tiÆt"}</definedName>
    <definedName name="âfA" localSheetId="9" hidden="1">{"'Sheet1'!$L$16"}</definedName>
    <definedName name="âfA" localSheetId="14" hidden="1">{"'Sheet1'!$L$16"}</definedName>
    <definedName name="âfA" hidden="1">{"'Sheet1'!$L$16"}</definedName>
    <definedName name="ẩgg" localSheetId="9" hidden="1">{"'Sheet1'!$L$16"}</definedName>
    <definedName name="ẩgg" localSheetId="14" hidden="1">{"'Sheet1'!$L$16"}</definedName>
    <definedName name="ẩgg" hidden="1">{"'Sheet1'!$L$16"}</definedName>
    <definedName name="ầgga" localSheetId="9" hidden="1">{"'Sheet1'!$L$16"}</definedName>
    <definedName name="ầgga" localSheetId="14" hidden="1">{"'Sheet1'!$L$16"}</definedName>
    <definedName name="ầgga" hidden="1">{"'Sheet1'!$L$16"}</definedName>
    <definedName name="B" localSheetId="9">'[3]PNT-QUOT-#3'!#REF!</definedName>
    <definedName name="B" localSheetId="14">'[1]PNT-QUOT-#3'!#REF!</definedName>
    <definedName name="B">'[1]PNT-QUOT-#3'!#REF!</definedName>
    <definedName name="BLDG" localSheetId="9">'[4]FA-LISTING'!#REF!</definedName>
    <definedName name="BLDG" localSheetId="14">'[2]FA-LISTING'!#REF!</definedName>
    <definedName name="BLDG">'[2]FA-LISTING'!#REF!</definedName>
    <definedName name="BLDGREV" localSheetId="9">'[4]FA-LISTING'!#REF!</definedName>
    <definedName name="BLDGREV" localSheetId="14">'[2]FA-LISTING'!#REF!</definedName>
    <definedName name="BLDGREV">'[2]FA-LISTING'!#REF!</definedName>
    <definedName name="BLDGIMP" localSheetId="9">'[4]FA-LISTING'!#REF!</definedName>
    <definedName name="BLDGIMP" localSheetId="14">'[2]FA-LISTING'!#REF!</definedName>
    <definedName name="BLDGIMP">'[2]FA-LISTING'!#REF!</definedName>
    <definedName name="bn" localSheetId="9" hidden="1">{"'Sheet1'!$L$16"}</definedName>
    <definedName name="bn" localSheetId="14" hidden="1">{"'Sheet1'!$L$16"}</definedName>
    <definedName name="bn" hidden="1">{"'Sheet1'!$L$16"}</definedName>
    <definedName name="Bocdo" localSheetId="9">#REF!</definedName>
    <definedName name="Bocdo" localSheetId="14">#REF!</definedName>
    <definedName name="Bocdo">#REF!</definedName>
    <definedName name="bt" localSheetId="9">#REF!</definedName>
    <definedName name="bt" localSheetId="14">#REF!</definedName>
    <definedName name="bt">#REF!</definedName>
    <definedName name="buoc" localSheetId="9">[13]TTDZ22!#REF!</definedName>
    <definedName name="buoc" localSheetId="14">[13]TTDZ22!#REF!</definedName>
    <definedName name="buoc">[13]TTDZ22!#REF!</definedName>
    <definedName name="cap" localSheetId="9">#N/A</definedName>
    <definedName name="cap" localSheetId="14">TDT!cap</definedName>
    <definedName name="cap">cap</definedName>
    <definedName name="capt" localSheetId="9">#REF!</definedName>
    <definedName name="capt" localSheetId="14">#REF!</definedName>
    <definedName name="capt">#REF!</definedName>
    <definedName name="cauthang" localSheetId="9" hidden="1">{"'Sheet1'!$L$16"}</definedName>
    <definedName name="cauthang" localSheetId="14" hidden="1">{"'Sheet1'!$L$16"}</definedName>
    <definedName name="cauthang" hidden="1">{"'Sheet1'!$L$16"}</definedName>
    <definedName name="COAT" localSheetId="9">'[3]PNT-QUOT-#3'!#REF!</definedName>
    <definedName name="COAT" localSheetId="14">'[1]PNT-QUOT-#3'!#REF!</definedName>
    <definedName name="COAT">'[1]PNT-QUOT-#3'!#REF!</definedName>
    <definedName name="COMP" localSheetId="9">'[4]FA-LISTING'!#REF!</definedName>
    <definedName name="COMP" localSheetId="14">'[2]FA-LISTING'!#REF!</definedName>
    <definedName name="COMP">'[2]FA-LISTING'!#REF!</definedName>
    <definedName name="CS_10" localSheetId="9">#REF!</definedName>
    <definedName name="CS_10" localSheetId="14">#REF!</definedName>
    <definedName name="CS_10">#REF!</definedName>
    <definedName name="CS_100" localSheetId="9">#REF!</definedName>
    <definedName name="CS_100" localSheetId="14">#REF!</definedName>
    <definedName name="CS_100">#REF!</definedName>
    <definedName name="CS_10S" localSheetId="9">#REF!</definedName>
    <definedName name="CS_10S" localSheetId="14">#REF!</definedName>
    <definedName name="CS_10S">#REF!</definedName>
    <definedName name="CS_120" localSheetId="9">#REF!</definedName>
    <definedName name="CS_120" localSheetId="14">#REF!</definedName>
    <definedName name="CS_120">#REF!</definedName>
    <definedName name="CS_140" localSheetId="9">#REF!</definedName>
    <definedName name="CS_140" localSheetId="14">#REF!</definedName>
    <definedName name="CS_140">#REF!</definedName>
    <definedName name="CS_160" localSheetId="9">#REF!</definedName>
    <definedName name="CS_160" localSheetId="14">#REF!</definedName>
    <definedName name="CS_160">#REF!</definedName>
    <definedName name="CS_20" localSheetId="9">#REF!</definedName>
    <definedName name="CS_20" localSheetId="14">#REF!</definedName>
    <definedName name="CS_20">#REF!</definedName>
    <definedName name="CS_30" localSheetId="9">#REF!</definedName>
    <definedName name="CS_30" localSheetId="14">#REF!</definedName>
    <definedName name="CS_30">#REF!</definedName>
    <definedName name="CS_40" localSheetId="9">#REF!</definedName>
    <definedName name="CS_40" localSheetId="14">#REF!</definedName>
    <definedName name="CS_40">#REF!</definedName>
    <definedName name="CS_40S" localSheetId="9">#REF!</definedName>
    <definedName name="CS_40S" localSheetId="14">#REF!</definedName>
    <definedName name="CS_40S">#REF!</definedName>
    <definedName name="CS_5S" localSheetId="9">#REF!</definedName>
    <definedName name="CS_5S" localSheetId="14">#REF!</definedName>
    <definedName name="CS_5S">#REF!</definedName>
    <definedName name="CS_60" localSheetId="9">#REF!</definedName>
    <definedName name="CS_60" localSheetId="14">#REF!</definedName>
    <definedName name="CS_60">#REF!</definedName>
    <definedName name="CS_80" localSheetId="9">#REF!</definedName>
    <definedName name="CS_80" localSheetId="14">#REF!</definedName>
    <definedName name="CS_80">#REF!</definedName>
    <definedName name="CS_80S" localSheetId="9">#REF!</definedName>
    <definedName name="CS_80S" localSheetId="14">#REF!</definedName>
    <definedName name="CS_80S">#REF!</definedName>
    <definedName name="CS_STD" localSheetId="9">#REF!</definedName>
    <definedName name="CS_STD" localSheetId="14">#REF!</definedName>
    <definedName name="CS_STD">#REF!</definedName>
    <definedName name="CS_XS" localSheetId="9">#REF!</definedName>
    <definedName name="CS_XS" localSheetId="14">#REF!</definedName>
    <definedName name="CS_XS">#REF!</definedName>
    <definedName name="CS_XXS" localSheetId="9">#REF!</definedName>
    <definedName name="CS_XXS" localSheetId="14">#REF!</definedName>
    <definedName name="CS_XXS">#REF!</definedName>
    <definedName name="ct" localSheetId="9">'[19]DG -CT'!#REF!</definedName>
    <definedName name="ct" localSheetId="14">'[20]DG -CT'!#REF!</definedName>
    <definedName name="ct">'[20]DG -CT'!#REF!</definedName>
    <definedName name="cto" localSheetId="9">[21]THCT!#REF!</definedName>
    <definedName name="cto" localSheetId="14">[22]THCT!#REF!</definedName>
    <definedName name="cto">[21]THCT!#REF!</definedName>
    <definedName name="cvvv" localSheetId="9" hidden="1">{#N/A,#N/A,FALSE,"Chi tiÆt"}</definedName>
    <definedName name="cvvv" localSheetId="14" hidden="1">{#N/A,#N/A,FALSE,"Chi tiÆt"}</definedName>
    <definedName name="cvvv" hidden="1">{#N/A,#N/A,FALSE,"Chi tiÆt"}</definedName>
    <definedName name="d" localSheetId="9">[23]!Drop2</definedName>
    <definedName name="d" localSheetId="14">[24]!Drop2</definedName>
    <definedName name="d">[24]!Drop2</definedName>
    <definedName name="d¸" localSheetId="9" hidden="1">{"'Sheet1'!$L$16"}</definedName>
    <definedName name="d¸" localSheetId="14" hidden="1">{"'Sheet1'!$L$16"}</definedName>
    <definedName name="d¸" hidden="1">{"'Sheet1'!$L$16"}</definedName>
    <definedName name="DAMMONG" localSheetId="9" hidden="1">{"'Sheet1'!$L$16"}</definedName>
    <definedName name="DAMMONG" localSheetId="14" hidden="1">{"'Sheet1'!$L$16"}</definedName>
    <definedName name="DAMMONG" hidden="1">{"'Sheet1'!$L$16"}</definedName>
    <definedName name="data1" localSheetId="9" hidden="1">#REF!</definedName>
    <definedName name="data1" localSheetId="14" hidden="1">#REF!</definedName>
    <definedName name="data1" hidden="1">#REF!</definedName>
    <definedName name="data2" localSheetId="9" hidden="1">#REF!</definedName>
    <definedName name="data2" localSheetId="14" hidden="1">#REF!</definedName>
    <definedName name="data2" hidden="1">#REF!</definedName>
    <definedName name="data3" localSheetId="9" hidden="1">#REF!</definedName>
    <definedName name="data3" localSheetId="14" hidden="1">#REF!</definedName>
    <definedName name="data3" hidden="1">#REF!</definedName>
    <definedName name="dfgd" localSheetId="9" hidden="1">{"'Sheet1'!$L$16"}</definedName>
    <definedName name="dfgd" localSheetId="14" hidden="1">{"'Sheet1'!$L$16"}</definedName>
    <definedName name="dfgd" hidden="1">{"'Sheet1'!$L$16"}</definedName>
    <definedName name="dg" localSheetId="9">#REF!</definedName>
    <definedName name="dg" localSheetId="14">#REF!</definedName>
    <definedName name="dg">#REF!</definedName>
    <definedName name="DGCT4">#REF!</definedName>
    <definedName name="DGCT4_6">#REF!</definedName>
    <definedName name="DGCT5">#REF!</definedName>
    <definedName name="DGCT5_6">#REF!</definedName>
    <definedName name="DGKL" localSheetId="9" hidden="1">#REF!</definedName>
    <definedName name="DGKL" localSheetId="14" hidden="1">#REF!</definedName>
    <definedName name="DGKL" hidden="1">#REF!</definedName>
    <definedName name="dgth" localSheetId="9">#REF!</definedName>
    <definedName name="dgth" localSheetId="14">#REF!</definedName>
    <definedName name="dgth">#REF!</definedName>
    <definedName name="DGTH4">#REF!</definedName>
    <definedName name="DGTH4_6">#REF!</definedName>
    <definedName name="DGTH5">#REF!</definedName>
    <definedName name="DGTH5_6">#REF!</definedName>
    <definedName name="DGVLNC" localSheetId="9">[7]GDCT!#REF!</definedName>
    <definedName name="DGVLNC" localSheetId="14">[8]GDCT!#REF!</definedName>
    <definedName name="DGVLNC">[8]GDCT!#REF!</definedName>
    <definedName name="DGIA" localSheetId="9">[25]§gi¸!$B$3:$G$190</definedName>
    <definedName name="DGIA">[26]§gi¸!$B$3:$G$190</definedName>
    <definedName name="dhtdh" localSheetId="9" hidden="1">{"Offgrid",#N/A,FALSE,"OFFGRID";"Region",#N/A,FALSE,"REGION";"Offgrid -2",#N/A,FALSE,"OFFGRID";"WTP",#N/A,FALSE,"WTP";"WTP -2",#N/A,FALSE,"WTP";"Project",#N/A,FALSE,"PROJECT";"Summary -2",#N/A,FALSE,"SUMMARY"}</definedName>
    <definedName name="dhtdh" localSheetId="14" hidden="1">{"Offgrid",#N/A,FALSE,"OFFGRID";"Region",#N/A,FALSE,"REGION";"Offgrid -2",#N/A,FALSE,"OFFGRID";"WTP",#N/A,FALSE,"WTP";"WTP -2",#N/A,FALSE,"WTP";"Project",#N/A,FALSE,"PROJECT";"Summary -2",#N/A,FALSE,"SUMMARY"}</definedName>
    <definedName name="dhtdh" hidden="1">{"Offgrid",#N/A,FALSE,"OFFGRID";"Region",#N/A,FALSE,"REGION";"Offgrid -2",#N/A,FALSE,"OFFGRID";"WTP",#N/A,FALSE,"WTP";"WTP -2",#N/A,FALSE,"WTP";"Project",#N/A,FALSE,"PROJECT";"Summary -2",#N/A,FALSE,"SUMMARY"}</definedName>
    <definedName name="diengiai" localSheetId="9">#REF!</definedName>
    <definedName name="diengiai" localSheetId="14">#REF!</definedName>
    <definedName name="diengiai">#REF!</definedName>
    <definedName name="Discount" localSheetId="9" hidden="1">#REF!</definedName>
    <definedName name="Discount" localSheetId="14" hidden="1">#REF!</definedName>
    <definedName name="Discount" hidden="1">#REF!</definedName>
    <definedName name="display_area_2" localSheetId="9" hidden="1">#REF!</definedName>
    <definedName name="display_area_2" localSheetId="14" hidden="1">#REF!</definedName>
    <definedName name="display_area_2" hidden="1">#REF!</definedName>
    <definedName name="doc" localSheetId="9" hidden="1">{"'Sheet1'!$L$16"}</definedName>
    <definedName name="doc" localSheetId="14" hidden="1">{"'Sheet1'!$L$16"}</definedName>
    <definedName name="doc" hidden="1">{"'Sheet1'!$L$16"}</definedName>
    <definedName name="Document_array" localSheetId="9">{"THDB-01-02  05SUALAILAN4.xls","Sheet1"}</definedName>
    <definedName name="Document_array" localSheetId="14">{"THDB-01-02  05SUALAILAN4.xls","Sheet1"}</definedName>
    <definedName name="Document_array">{"THDB-01-02  05SUALAILAN4.xls","Sheet1"}</definedName>
    <definedName name="Documents_array" localSheetId="9">#REF!</definedName>
    <definedName name="Documents_array" localSheetId="14">#REF!</definedName>
    <definedName name="Documents_array">#REF!</definedName>
    <definedName name="dr" localSheetId="9">[23]!Drop3</definedName>
    <definedName name="dr" localSheetId="14">[24]!Drop3</definedName>
    <definedName name="dr">[24]!Drop3</definedName>
    <definedName name="Drop2" localSheetId="14">[27]!Drop2</definedName>
    <definedName name="Drop2">[21]!Drop2</definedName>
    <definedName name="Drop3" localSheetId="14">[27]!Drop3</definedName>
    <definedName name="Drop3">[21]!Drop3</definedName>
    <definedName name="drop4" localSheetId="9">[28]!Drop3</definedName>
    <definedName name="drop4" localSheetId="14">[29]!Drop3</definedName>
    <definedName name="drop4">[28]!Drop3</definedName>
    <definedName name="DSADA" localSheetId="9">{"Thuxm2.xls","Sheet1"}</definedName>
    <definedName name="DSADA" localSheetId="14">{"Thuxm2.xls","Sheet1"}</definedName>
    <definedName name="DSADA">{"Thuxm2.xls","Sheet1"}</definedName>
    <definedName name="dsgsw.sgrs.grsg_.sg" localSheetId="9" hidden="1">{#N/A,#N/A,FALSE,"Chi tiÆt"}</definedName>
    <definedName name="dsgsw.sgrs.grsg_.sg" localSheetId="14" hidden="1">{#N/A,#N/A,FALSE,"Chi tiÆt"}</definedName>
    <definedName name="dsgsw.sgrs.grsg_.sg" hidden="1">{#N/A,#N/A,FALSE,"Chi tiÆt"}</definedName>
    <definedName name="DTTK" localSheetId="9" hidden="1">{"'Sheet1'!$L$16"}</definedName>
    <definedName name="DTTK" localSheetId="14" hidden="1">{"'Sheet1'!$L$16"}</definedName>
    <definedName name="DTTK" hidden="1">{"'Sheet1'!$L$16"}</definedName>
    <definedName name="duong04" localSheetId="9">'[21]THDZ0,4'!#REF!</definedName>
    <definedName name="duong04" localSheetId="14">'[22]THDZ0,4'!#REF!</definedName>
    <definedName name="duong04">'[21]THDZ0,4'!#REF!</definedName>
    <definedName name="duong35" localSheetId="9">'[21]TH DZ35'!#REF!</definedName>
    <definedName name="duong35" localSheetId="14">'[22]TH DZ35'!#REF!</definedName>
    <definedName name="duong35">'[21]TH DZ35'!#REF!</definedName>
    <definedName name="DVTMai" localSheetId="9">'[30]XT_Buoc 3'!#REF!</definedName>
    <definedName name="DVTMai" localSheetId="14">'[31]XT_Buoc 3'!#REF!</definedName>
    <definedName name="DVTMai">'[31]XT_Buoc 3'!#REF!</definedName>
    <definedName name="DWPRICE" localSheetId="9" hidden="1">[32]Quantity!#REF!</definedName>
    <definedName name="DWPRICE" localSheetId="14" hidden="1">[33]Quantity!#REF!</definedName>
    <definedName name="DWPRICE" hidden="1">[33]Quantity!#REF!</definedName>
    <definedName name="ĐaunoiDien" localSheetId="9" hidden="1">{"'Sheet1'!$L$16"}</definedName>
    <definedName name="ĐaunoiDien" localSheetId="14" hidden="1">{"'Sheet1'!$L$16"}</definedName>
    <definedName name="ĐaunoiDien" hidden="1">{"'Sheet1'!$L$16"}</definedName>
    <definedName name="đfbgdgă" localSheetId="9" hidden="1">{"Offgrid",#N/A,FALSE,"OFFGRID";"Region",#N/A,FALSE,"REGION";"Offgrid -2",#N/A,FALSE,"OFFGRID";"WTP",#N/A,FALSE,"WTP";"WTP -2",#N/A,FALSE,"WTP";"Project",#N/A,FALSE,"PROJECT";"Summary -2",#N/A,FALSE,"SUMMARY"}</definedName>
    <definedName name="đfbgdgă" localSheetId="14" hidden="1">{"Offgrid",#N/A,FALSE,"OFFGRID";"Region",#N/A,FALSE,"REGION";"Offgrid -2",#N/A,FALSE,"OFFGRID";"WTP",#N/A,FALSE,"WTP";"WTP -2",#N/A,FALSE,"WTP";"Project",#N/A,FALSE,"PROJECT";"Summary -2",#N/A,FALSE,"SUMMARY"}</definedName>
    <definedName name="đfbgdgă" hidden="1">{"Offgrid",#N/A,FALSE,"OFFGRID";"Region",#N/A,FALSE,"REGION";"Offgrid -2",#N/A,FALSE,"OFFGRID";"WTP",#N/A,FALSE,"WTP";"WTP -2",#N/A,FALSE,"WTP";"Project",#N/A,FALSE,"PROJECT";"Summary -2",#N/A,FALSE,"SUMMARY"}</definedName>
    <definedName name="đfnfndfn" localSheetId="9" hidden="1">{#N/A,#N/A,FALSE,"Chi tiÆt"}</definedName>
    <definedName name="đfnfndfn" localSheetId="14" hidden="1">{#N/A,#N/A,FALSE,"Chi tiÆt"}</definedName>
    <definedName name="đfnfndfn" hidden="1">{#N/A,#N/A,FALSE,"Chi tiÆt"}</definedName>
    <definedName name="đhf" localSheetId="9" hidden="1">{"'Sheet1'!$L$16"}</definedName>
    <definedName name="đhf" localSheetId="14" hidden="1">{"'Sheet1'!$L$16"}</definedName>
    <definedName name="đhf" hidden="1">{"'Sheet1'!$L$16"}</definedName>
    <definedName name="ed" localSheetId="9" hidden="1">{"'Sheet1'!$L$16"}</definedName>
    <definedName name="ed" localSheetId="14" hidden="1">{"'Sheet1'!$L$16"}</definedName>
    <definedName name="ed" hidden="1">{"'Sheet1'!$L$16"}</definedName>
    <definedName name="egw" localSheetId="9" hidden="1">{"Offgrid",#N/A,FALSE,"OFFGRID";"Region",#N/A,FALSE,"REGION";"Offgrid -2",#N/A,FALSE,"OFFGRID";"WTP",#N/A,FALSE,"WTP";"WTP -2",#N/A,FALSE,"WTP";"Project",#N/A,FALSE,"PROJECT";"Summary -2",#N/A,FALSE,"SUMMARY"}</definedName>
    <definedName name="egw" localSheetId="14" hidden="1">{"Offgrid",#N/A,FALSE,"OFFGRID";"Region",#N/A,FALSE,"REGION";"Offgrid -2",#N/A,FALSE,"OFFGRID";"WTP",#N/A,FALSE,"WTP";"WTP -2",#N/A,FALSE,"WTP";"Project",#N/A,FALSE,"PROJECT";"Summary -2",#N/A,FALSE,"SUMMARY"}</definedName>
    <definedName name="egw" hidden="1">{"Offgrid",#N/A,FALSE,"OFFGRID";"Region",#N/A,FALSE,"REGION";"Offgrid -2",#N/A,FALSE,"OFFGRID";"WTP",#N/A,FALSE,"WTP";"WTP -2",#N/A,FALSE,"WTP";"Project",#N/A,FALSE,"PROJECT";"Summary -2",#N/A,FALSE,"SUMMARY"}</definedName>
    <definedName name="eheh" localSheetId="9" hidden="1">{"Offgrid",#N/A,FALSE,"OFFGRID";"Region",#N/A,FALSE,"REGION";"Offgrid -2",#N/A,FALSE,"OFFGRID";"WTP",#N/A,FALSE,"WTP";"WTP -2",#N/A,FALSE,"WTP";"Project",#N/A,FALSE,"PROJECT";"Summary -2",#N/A,FALSE,"SUMMARY"}</definedName>
    <definedName name="eheh" localSheetId="14" hidden="1">{"Offgrid",#N/A,FALSE,"OFFGRID";"Region",#N/A,FALSE,"REGION";"Offgrid -2",#N/A,FALSE,"OFFGRID";"WTP",#N/A,FALSE,"WTP";"WTP -2",#N/A,FALSE,"WTP";"Project",#N/A,FALSE,"PROJECT";"Summary -2",#N/A,FALSE,"SUMMARY"}</definedName>
    <definedName name="eheh" hidden="1">{"Offgrid",#N/A,FALSE,"OFFGRID";"Region",#N/A,FALSE,"REGION";"Offgrid -2",#N/A,FALSE,"OFFGRID";"WTP",#N/A,FALSE,"WTP";"WTP -2",#N/A,FALSE,"WTP";"Project",#N/A,FALSE,"PROJECT";"Summary -2",#N/A,FALSE,"SUMMARY"}</definedName>
    <definedName name="EMECO" localSheetId="9">'[30]XT_Buoc 3'!#REF!</definedName>
    <definedName name="EMECO" localSheetId="14">'[31]XT_Buoc 3'!#REF!</definedName>
    <definedName name="EMECO">'[31]XT_Buoc 3'!#REF!</definedName>
    <definedName name="esgtew" localSheetId="9" hidden="1">{#N/A,#N/A,FALSE,"Chi tiÆt"}</definedName>
    <definedName name="esgtew" localSheetId="14" hidden="1">{#N/A,#N/A,FALSE,"Chi tiÆt"}</definedName>
    <definedName name="esgtew" hidden="1">{#N/A,#N/A,FALSE,"Chi tiÆt"}</definedName>
    <definedName name="ETC" localSheetId="9">'[30]XT_Buoc 3'!#REF!</definedName>
    <definedName name="ETC" localSheetId="14">'[31]XT_Buoc 3'!#REF!</definedName>
    <definedName name="ETC">'[31]XT_Buoc 3'!#REF!</definedName>
    <definedName name="etethtehbdex" localSheetId="9" hidden="1">{#N/A,#N/A,FALSE,"Chi tiÆt"}</definedName>
    <definedName name="etethtehbdex" localSheetId="14" hidden="1">{#N/A,#N/A,FALSE,"Chi tiÆt"}</definedName>
    <definedName name="etethtehbdex" hidden="1">{#N/A,#N/A,FALSE,"Chi tiÆt"}</definedName>
    <definedName name="etqgsg_đhs" localSheetId="9" hidden="1">{"'Sheet1'!$L$16"}</definedName>
    <definedName name="etqgsg_đhs" localSheetId="14" hidden="1">{"'Sheet1'!$L$16"}</definedName>
    <definedName name="etqgsg_đhs" hidden="1">{"'Sheet1'!$L$16"}</definedName>
    <definedName name="etrw45.đ" localSheetId="9" hidden="1">{"Offgrid",#N/A,FALSE,"OFFGRID";"Region",#N/A,FALSE,"REGION";"Offgrid -2",#N/A,FALSE,"OFFGRID";"WTP",#N/A,FALSE,"WTP";"WTP -2",#N/A,FALSE,"WTP";"Project",#N/A,FALSE,"PROJECT";"Summary -2",#N/A,FALSE,"SUMMARY"}</definedName>
    <definedName name="etrw45.đ" localSheetId="14" hidden="1">{"Offgrid",#N/A,FALSE,"OFFGRID";"Region",#N/A,FALSE,"REGION";"Offgrid -2",#N/A,FALSE,"OFFGRID";"WTP",#N/A,FALSE,"WTP";"WTP -2",#N/A,FALSE,"WTP";"Project",#N/A,FALSE,"PROJECT";"Summary -2",#N/A,FALSE,"SUMMARY"}</definedName>
    <definedName name="etrw45.đ" hidden="1">{"Offgrid",#N/A,FALSE,"OFFGRID";"Region",#N/A,FALSE,"REGION";"Offgrid -2",#N/A,FALSE,"OFFGRID";"WTP",#N/A,FALSE,"WTP";"WTP -2",#N/A,FALSE,"WTP";"Project",#N/A,FALSE,"PROJECT";"Summary -2",#N/A,FALSE,"SUMMARY"}</definedName>
    <definedName name="Excel_BuiltIn__FilterDatabase_6">#REF!</definedName>
    <definedName name="Excel_BuiltIn__FilterDatabase_6_6">#REF!</definedName>
    <definedName name="Excel_BuiltIn_Print_Area_1">#REF!</definedName>
    <definedName name="Excel_BuiltIn_Print_Area_1_6">#REF!</definedName>
    <definedName name="Excel_BuiltIn_Print_Area_26">#REF!</definedName>
    <definedName name="Excel_BuiltIn_Print_Area_26_6">#REF!</definedName>
    <definedName name="eygswgq" localSheetId="9" hidden="1">{#N/A,#N/A,FALSE,"Chi tiÆt"}</definedName>
    <definedName name="eygswgq" localSheetId="14" hidden="1">{#N/A,#N/A,FALSE,"Chi tiÆt"}</definedName>
    <definedName name="eygswgq" hidden="1">{#N/A,#N/A,FALSE,"Chi tiÆt"}</definedName>
    <definedName name="êthtêt" localSheetId="9" hidden="1">{"Offgrid",#N/A,FALSE,"OFFGRID";"Region",#N/A,FALSE,"REGION";"Offgrid -2",#N/A,FALSE,"OFFGRID";"WTP",#N/A,FALSE,"WTP";"WTP -2",#N/A,FALSE,"WTP";"Project",#N/A,FALSE,"PROJECT";"Summary -2",#N/A,FALSE,"SUMMARY"}</definedName>
    <definedName name="êthtêt" localSheetId="14" hidden="1">{"Offgrid",#N/A,FALSE,"OFFGRID";"Region",#N/A,FALSE,"REGION";"Offgrid -2",#N/A,FALSE,"OFFGRID";"WTP",#N/A,FALSE,"WTP";"WTP -2",#N/A,FALSE,"WTP";"Project",#N/A,FALSE,"PROJECT";"Summary -2",#N/A,FALSE,"SUMMARY"}</definedName>
    <definedName name="êthtêt" hidden="1">{"Offgrid",#N/A,FALSE,"OFFGRID";"Region",#N/A,FALSE,"REGION";"Offgrid -2",#N/A,FALSE,"OFFGRID";"WTP",#N/A,FALSE,"WTP";"WTP -2",#N/A,FALSE,"WTP";"Project",#N/A,FALSE,"PROJECT";"Summary -2",#N/A,FALSE,"SUMMARY"}</definedName>
    <definedName name="êyh" localSheetId="9" hidden="1">{"Offgrid",#N/A,FALSE,"OFFGRID";"Region",#N/A,FALSE,"REGION";"Offgrid -2",#N/A,FALSE,"OFFGRID";"WTP",#N/A,FALSE,"WTP";"WTP -2",#N/A,FALSE,"WTP";"Project",#N/A,FALSE,"PROJECT";"Summary -2",#N/A,FALSE,"SUMMARY"}</definedName>
    <definedName name="êyh" localSheetId="14" hidden="1">{"Offgrid",#N/A,FALSE,"OFFGRID";"Region",#N/A,FALSE,"REGION";"Offgrid -2",#N/A,FALSE,"OFFGRID";"WTP",#N/A,FALSE,"WTP";"WTP -2",#N/A,FALSE,"WTP";"Project",#N/A,FALSE,"PROJECT";"Summary -2",#N/A,FALSE,"SUMMARY"}</definedName>
    <definedName name="êyh" hidden="1">{"Offgrid",#N/A,FALSE,"OFFGRID";"Region",#N/A,FALSE,"REGION";"Offgrid -2",#N/A,FALSE,"OFFGRID";"WTP",#N/A,FALSE,"WTP";"WTP -2",#N/A,FALSE,"WTP";"Project",#N/A,FALSE,"PROJECT";"Summary -2",#N/A,FALSE,"SUMMARY"}</definedName>
    <definedName name="FCode" localSheetId="9" hidden="1">#REF!</definedName>
    <definedName name="FCode" localSheetId="14" hidden="1">#REF!</definedName>
    <definedName name="FCode" hidden="1">#REF!</definedName>
    <definedName name="fdf" localSheetId="9" hidden="1">{"'Sheet1'!$L$16"}</definedName>
    <definedName name="fdf" localSheetId="14" hidden="1">{"'Sheet1'!$L$16"}</definedName>
    <definedName name="fdf" hidden="1">{"'Sheet1'!$L$16"}</definedName>
    <definedName name="fđhbfbd" localSheetId="9" hidden="1">{#N/A,#N/A,FALSE,"Chi tiÆt"}</definedName>
    <definedName name="fđhbfbd" localSheetId="14" hidden="1">{#N/A,#N/A,FALSE,"Chi tiÆt"}</definedName>
    <definedName name="fđhbfbd" hidden="1">{#N/A,#N/A,FALSE,"Chi tiÆt"}</definedName>
    <definedName name="fđhh" localSheetId="9" hidden="1">{"'Sheet1'!$L$16"}</definedName>
    <definedName name="fđhh" localSheetId="14" hidden="1">{"'Sheet1'!$L$16"}</definedName>
    <definedName name="fđhh" hidden="1">{"'Sheet1'!$L$16"}</definedName>
    <definedName name="FF" localSheetId="9">'[4]FA-LISTING'!#REF!</definedName>
    <definedName name="FF" localSheetId="14">'[2]FA-LISTING'!#REF!</definedName>
    <definedName name="FF">'[2]FA-LISTING'!#REF!</definedName>
    <definedName name="fg" localSheetId="9" hidden="1">{"'Sheet1'!$L$16"}</definedName>
    <definedName name="fg" localSheetId="14" hidden="1">{"'Sheet1'!$L$16"}</definedName>
    <definedName name="fg" hidden="1">{"'Sheet1'!$L$16"}</definedName>
    <definedName name="fgkjmgky.yulyu." localSheetId="9" hidden="1">{"Offgrid",#N/A,FALSE,"OFFGRID";"Region",#N/A,FALSE,"REGION";"Offgrid -2",#N/A,FALSE,"OFFGRID";"WTP",#N/A,FALSE,"WTP";"WTP -2",#N/A,FALSE,"WTP";"Project",#N/A,FALSE,"PROJECT";"Summary -2",#N/A,FALSE,"SUMMARY"}</definedName>
    <definedName name="fgkjmgky.yulyu." localSheetId="14" hidden="1">{"Offgrid",#N/A,FALSE,"OFFGRID";"Region",#N/A,FALSE,"REGION";"Offgrid -2",#N/A,FALSE,"OFFGRID";"WTP",#N/A,FALSE,"WTP";"WTP -2",#N/A,FALSE,"WTP";"Project",#N/A,FALSE,"PROJECT";"Summary -2",#N/A,FALSE,"SUMMARY"}</definedName>
    <definedName name="fgkjmgky.yulyu." hidden="1">{"Offgrid",#N/A,FALSE,"OFFGRID";"Region",#N/A,FALSE,"REGION";"Offgrid -2",#N/A,FALSE,"OFFGRID";"WTP",#N/A,FALSE,"WTP";"WTP -2",#N/A,FALSE,"WTP";"Project",#N/A,FALSE,"PROJECT";"Summary -2",#N/A,FALSE,"SUMMARY"}</definedName>
    <definedName name="fhtđhêhd" localSheetId="9" hidden="1">{"Offgrid",#N/A,FALSE,"OFFGRID";"Region",#N/A,FALSE,"REGION";"Offgrid -2",#N/A,FALSE,"OFFGRID";"WTP",#N/A,FALSE,"WTP";"WTP -2",#N/A,FALSE,"WTP";"Project",#N/A,FALSE,"PROJECT";"Summary -2",#N/A,FALSE,"SUMMARY"}</definedName>
    <definedName name="fhtđhêhd" localSheetId="14" hidden="1">{"Offgrid",#N/A,FALSE,"OFFGRID";"Region",#N/A,FALSE,"REGION";"Offgrid -2",#N/A,FALSE,"OFFGRID";"WTP",#N/A,FALSE,"WTP";"WTP -2",#N/A,FALSE,"WTP";"Project",#N/A,FALSE,"PROJECT";"Summary -2",#N/A,FALSE,"SUMMARY"}</definedName>
    <definedName name="fhtđhêhd" hidden="1">{"Offgrid",#N/A,FALSE,"OFFGRID";"Region",#N/A,FALSE,"REGION";"Offgrid -2",#N/A,FALSE,"OFFGRID";"WTP",#N/A,FALSE,"WTP";"WTP -2",#N/A,FALSE,"WTP";"Project",#N/A,FALSE,"PROJECT";"Summary -2",#N/A,FALSE,"SUMMARY"}</definedName>
    <definedName name="FORK" localSheetId="9">'[4]FA-LISTING'!#REF!</definedName>
    <definedName name="FORK" localSheetId="14">'[2]FA-LISTING'!#REF!</definedName>
    <definedName name="FORK">'[2]FA-LISTING'!#REF!</definedName>
    <definedName name="FP" localSheetId="9">'[3]COAT&amp;WRAP-QIOT-#3'!#REF!</definedName>
    <definedName name="FP" localSheetId="14">'[1]COAT&amp;WRAP-QIOT-#3'!#REF!</definedName>
    <definedName name="FP">'[1]COAT&amp;WRAP-QIOT-#3'!#REF!</definedName>
    <definedName name="fsdf" localSheetId="9" hidden="1">{"'Sheet1'!$L$16"}</definedName>
    <definedName name="fsdf" localSheetId="14" hidden="1">{"'Sheet1'!$L$16"}</definedName>
    <definedName name="fsdf" hidden="1">{"'Sheet1'!$L$16"}</definedName>
    <definedName name="gcHT" localSheetId="9">[34]TT04!$J$37</definedName>
    <definedName name="gcHT">[35]TT04!$J$37</definedName>
    <definedName name="GDS" localSheetId="9" hidden="1">{"'Sheet1'!$L$16"}</definedName>
    <definedName name="GDS" localSheetId="14" hidden="1">{"'Sheet1'!$L$16"}</definedName>
    <definedName name="GDS" hidden="1">{"'Sheet1'!$L$16"}</definedName>
    <definedName name="ggaq" localSheetId="9" hidden="1">{"Offgrid",#N/A,FALSE,"OFFGRID";"Region",#N/A,FALSE,"REGION";"Offgrid -2",#N/A,FALSE,"OFFGRID";"WTP",#N/A,FALSE,"WTP";"WTP -2",#N/A,FALSE,"WTP";"Project",#N/A,FALSE,"PROJECT";"Summary -2",#N/A,FALSE,"SUMMARY"}</definedName>
    <definedName name="ggaq" localSheetId="14" hidden="1">{"Offgrid",#N/A,FALSE,"OFFGRID";"Region",#N/A,FALSE,"REGION";"Offgrid -2",#N/A,FALSE,"OFFGRID";"WTP",#N/A,FALSE,"WTP";"WTP -2",#N/A,FALSE,"WTP";"Project",#N/A,FALSE,"PROJECT";"Summary -2",#N/A,FALSE,"SUMMARY"}</definedName>
    <definedName name="ggaq" hidden="1">{"Offgrid",#N/A,FALSE,"OFFGRID";"Region",#N/A,FALSE,"REGION";"Offgrid -2",#N/A,FALSE,"OFFGRID";"WTP",#N/A,FALSE,"WTP";"WTP -2",#N/A,FALSE,"WTP";"Project",#N/A,FALSE,"PROJECT";"Summary -2",#N/A,FALSE,"SUMMARY"}</definedName>
    <definedName name="gjrđjsjs" localSheetId="9" hidden="1">{"'Sheet1'!$L$16"}</definedName>
    <definedName name="gjrđjsjs" localSheetId="14" hidden="1">{"'Sheet1'!$L$16"}</definedName>
    <definedName name="gjrđjsjs" hidden="1">{"'Sheet1'!$L$16"}</definedName>
    <definedName name="goc" localSheetId="9">[36]ctTBA!#REF!</definedName>
    <definedName name="goc" localSheetId="14">[37]ctTBA!#REF!</definedName>
    <definedName name="goc">[37]ctTBA!#REF!</definedName>
    <definedName name="goiduyet" localSheetId="9" hidden="1">{#N/A,#N/A,FALSE,"Chi tiÆt"}</definedName>
    <definedName name="goiduyet" localSheetId="14" hidden="1">{#N/A,#N/A,FALSE,"Chi tiÆt"}</definedName>
    <definedName name="goiduyet" hidden="1">{#N/A,#N/A,FALSE,"Chi tiÆt"}</definedName>
    <definedName name="GTB" localSheetId="9">#REF!</definedName>
    <definedName name="GTB">#REF!</definedName>
    <definedName name="gteyhưez" localSheetId="9" hidden="1">{"'Sheet1'!$L$16"}</definedName>
    <definedName name="gteyhưez" localSheetId="14" hidden="1">{"'Sheet1'!$L$16"}</definedName>
    <definedName name="gteyhưez" hidden="1">{"'Sheet1'!$L$16"}</definedName>
    <definedName name="GƯD" localSheetId="9" hidden="1">{"'Sheet1'!$L$16"}</definedName>
    <definedName name="GƯD" localSheetId="14" hidden="1">{"'Sheet1'!$L$16"}</definedName>
    <definedName name="GƯD" hidden="1">{"'Sheet1'!$L$16"}</definedName>
    <definedName name="gwf" localSheetId="9" hidden="1">{#N/A,#N/A,FALSE,"Chi tiÆt"}</definedName>
    <definedName name="gwf" localSheetId="14" hidden="1">{#N/A,#N/A,FALSE,"Chi tiÆt"}</definedName>
    <definedName name="gwf" hidden="1">{#N/A,#N/A,FALSE,"Chi tiÆt"}</definedName>
    <definedName name="GXD" localSheetId="9">#REF!</definedName>
    <definedName name="GXD">#REF!</definedName>
    <definedName name="gyu" localSheetId="9" hidden="1">{#N/A,#N/A,FALSE,"Chi tiÆt"}</definedName>
    <definedName name="gyu" localSheetId="14" hidden="1">{#N/A,#N/A,FALSE,"Chi tiÆt"}</definedName>
    <definedName name="gyu" hidden="1">{#N/A,#N/A,FALSE,"Chi tiÆt"}</definedName>
    <definedName name="h" localSheetId="9" hidden="1">{"'Sheet1'!$L$16"}</definedName>
    <definedName name="h" localSheetId="14" hidden="1">{"'Sheet1'!$L$16"}</definedName>
    <definedName name="H">#REF!</definedName>
    <definedName name="ham" localSheetId="9" hidden="1">{"'Sheet1'!$L$16"}</definedName>
    <definedName name="ham" localSheetId="14" hidden="1">{"'Sheet1'!$L$16"}</definedName>
    <definedName name="ham" hidden="1">{"'Sheet1'!$L$16"}</definedName>
    <definedName name="HangMuc4">#REF!</definedName>
    <definedName name="HangMuc4_6">#REF!</definedName>
    <definedName name="HangMuc5">#REF!</definedName>
    <definedName name="HangMuc5_6">#REF!</definedName>
    <definedName name="heđbe" localSheetId="9" hidden="1">{"Offgrid",#N/A,FALSE,"OFFGRID";"Region",#N/A,FALSE,"REGION";"Offgrid -2",#N/A,FALSE,"OFFGRID";"WTP",#N/A,FALSE,"WTP";"WTP -2",#N/A,FALSE,"WTP";"Project",#N/A,FALSE,"PROJECT";"Summary -2",#N/A,FALSE,"SUMMARY"}</definedName>
    <definedName name="heđbe" localSheetId="14" hidden="1">{"Offgrid",#N/A,FALSE,"OFFGRID";"Region",#N/A,FALSE,"REGION";"Offgrid -2",#N/A,FALSE,"OFFGRID";"WTP",#N/A,FALSE,"WTP";"WTP -2",#N/A,FALSE,"WTP";"Project",#N/A,FALSE,"PROJECT";"Summary -2",#N/A,FALSE,"SUMMARY"}</definedName>
    <definedName name="heđbe" hidden="1">{"Offgrid",#N/A,FALSE,"OFFGRID";"Region",#N/A,FALSE,"REGION";"Offgrid -2",#N/A,FALSE,"OFFGRID";"WTP",#N/A,FALSE,"WTP";"WTP -2",#N/A,FALSE,"WTP";"Project",#N/A,FALSE,"PROJECT";"Summary -2",#N/A,FALSE,"SUMMARY"}</definedName>
    <definedName name="hee_opjg" localSheetId="9" hidden="1">{"'Sheet1'!$L$16"}</definedName>
    <definedName name="hee_opjg" localSheetId="14" hidden="1">{"'Sheet1'!$L$16"}</definedName>
    <definedName name="hee_opjg" hidden="1">{"'Sheet1'!$L$16"}</definedName>
    <definedName name="hel" localSheetId="9" hidden="1">{"'Sheet1'!$L$16"}</definedName>
    <definedName name="hel" localSheetId="14" hidden="1">{"'Sheet1'!$L$16"}</definedName>
    <definedName name="hel" hidden="1">{"'Sheet1'!$L$16"}</definedName>
    <definedName name="hẻy" localSheetId="9" hidden="1">{"'Sheet1'!$L$16"}</definedName>
    <definedName name="hẻy" localSheetId="14" hidden="1">{"'Sheet1'!$L$16"}</definedName>
    <definedName name="hẻy" hidden="1">{"'Sheet1'!$L$16"}</definedName>
    <definedName name="hgadgag" localSheetId="9" hidden="1">{"Offgrid",#N/A,FALSE,"OFFGRID";"Region",#N/A,FALSE,"REGION";"Offgrid -2",#N/A,FALSE,"OFFGRID";"WTP",#N/A,FALSE,"WTP";"WTP -2",#N/A,FALSE,"WTP";"Project",#N/A,FALSE,"PROJECT";"Summary -2",#N/A,FALSE,"SUMMARY"}</definedName>
    <definedName name="hgadgag" localSheetId="14" hidden="1">{"Offgrid",#N/A,FALSE,"OFFGRID";"Region",#N/A,FALSE,"REGION";"Offgrid -2",#N/A,FALSE,"OFFGRID";"WTP",#N/A,FALSE,"WTP";"WTP -2",#N/A,FALSE,"WTP";"Project",#N/A,FALSE,"PROJECT";"Summary -2",#N/A,FALSE,"SUMMARY"}</definedName>
    <definedName name="hgadgag" hidden="1">{"Offgrid",#N/A,FALSE,"OFFGRID";"Region",#N/A,FALSE,"REGION";"Offgrid -2",#N/A,FALSE,"OFFGRID";"WTP",#N/A,FALSE,"WTP";"WTP -2",#N/A,FALSE,"WTP";"Project",#N/A,FALSE,"PROJECT";"Summary -2",#N/A,FALSE,"SUMMARY"}</definedName>
    <definedName name="hgre_zdfhgfd" localSheetId="9" hidden="1">{"'Sheet1'!$L$16"}</definedName>
    <definedName name="hgre_zdfhgfd" localSheetId="14" hidden="1">{"'Sheet1'!$L$16"}</definedName>
    <definedName name="hgre_zdfhgfd" hidden="1">{"'Sheet1'!$L$16"}</definedName>
    <definedName name="HHcat" localSheetId="9">#REF!</definedName>
    <definedName name="HHcat" localSheetId="14">#REF!</definedName>
    <definedName name="HHcat">#REF!</definedName>
    <definedName name="hhcv" localSheetId="9">[38]TTTram!#REF!</definedName>
    <definedName name="hhcv" localSheetId="14">[39]TTTram!#REF!</definedName>
    <definedName name="hhcv">[39]TTTram!#REF!</definedName>
    <definedName name="HHda" localSheetId="9">#REF!</definedName>
    <definedName name="HHda" localSheetId="14">#REF!</definedName>
    <definedName name="HHda">#REF!</definedName>
    <definedName name="hhda4x6" localSheetId="9">[38]TTTram!#REF!</definedName>
    <definedName name="hhda4x6" localSheetId="14">[39]TTTram!#REF!</definedName>
    <definedName name="hhda4x6">[39]TTTram!#REF!</definedName>
    <definedName name="hhhthrh" localSheetId="9" hidden="1">{#N/A,#N/A,FALSE,"Chi tiÆt"}</definedName>
    <definedName name="hhhthrh" localSheetId="14" hidden="1">{#N/A,#N/A,FALSE,"Chi tiÆt"}</definedName>
    <definedName name="hhhthrh" hidden="1">{#N/A,#N/A,FALSE,"Chi tiÆt"}</definedName>
    <definedName name="hhsc" localSheetId="9">[40]TT35!#REF!</definedName>
    <definedName name="hhsc" localSheetId="14">[41]TT35!#REF!</definedName>
    <definedName name="hhsc">[40]TT35!#REF!</definedName>
    <definedName name="hhtd" localSheetId="9">[40]TT35!#REF!</definedName>
    <definedName name="hhtd" localSheetId="14">[41]TT35!#REF!</definedName>
    <definedName name="hhtd">[40]TT35!#REF!</definedName>
    <definedName name="HHxm" localSheetId="9">#REF!</definedName>
    <definedName name="HHxm" localSheetId="14">#REF!</definedName>
    <definedName name="HHxm">#REF!</definedName>
    <definedName name="HiddenRows" localSheetId="9" hidden="1">#REF!</definedName>
    <definedName name="HiddenRows" localSheetId="14" hidden="1">#REF!</definedName>
    <definedName name="HiddenRows" hidden="1">#REF!</definedName>
    <definedName name="hrhe" localSheetId="9" hidden="1">{"Offgrid",#N/A,FALSE,"OFFGRID";"Region",#N/A,FALSE,"REGION";"Offgrid -2",#N/A,FALSE,"OFFGRID";"WTP",#N/A,FALSE,"WTP";"WTP -2",#N/A,FALSE,"WTP";"Project",#N/A,FALSE,"PROJECT";"Summary -2",#N/A,FALSE,"SUMMARY"}</definedName>
    <definedName name="hrhe" localSheetId="14" hidden="1">{"Offgrid",#N/A,FALSE,"OFFGRID";"Region",#N/A,FALSE,"REGION";"Offgrid -2",#N/A,FALSE,"OFFGRID";"WTP",#N/A,FALSE,"WTP";"WTP -2",#N/A,FALSE,"WTP";"Project",#N/A,FALSE,"PROJECT";"Summary -2",#N/A,FALSE,"SUMMARY"}</definedName>
    <definedName name="hrhe" hidden="1">{"Offgrid",#N/A,FALSE,"OFFGRID";"Region",#N/A,FALSE,"REGION";"Offgrid -2",#N/A,FALSE,"OFFGRID";"WTP",#N/A,FALSE,"WTP";"WTP -2",#N/A,FALSE,"WTP";"Project",#N/A,FALSE,"PROJECT";"Summary -2",#N/A,FALSE,"SUMMARY"}</definedName>
    <definedName name="hsgbhtgrư" localSheetId="9" hidden="1">{#N/A,#N/A,FALSE,"Chi tiÆt"}</definedName>
    <definedName name="hsgbhtgrư" localSheetId="14" hidden="1">{#N/A,#N/A,FALSE,"Chi tiÆt"}</definedName>
    <definedName name="hsgbhtgrư" hidden="1">{#N/A,#N/A,FALSE,"Chi tiÆt"}</definedName>
    <definedName name="htjhtjftj" localSheetId="9" hidden="1">{#N/A,#N/A,FALSE,"Chi tiÆt"}</definedName>
    <definedName name="htjhtjftj" localSheetId="14" hidden="1">{#N/A,#N/A,FALSE,"Chi tiÆt"}</definedName>
    <definedName name="htjhtjftj" hidden="1">{#N/A,#N/A,FALSE,"Chi tiÆt"}</definedName>
    <definedName name="htm" localSheetId="9" hidden="1">{"'Sheet1'!$L$16"}</definedName>
    <definedName name="htm" localSheetId="14" hidden="1">{"'Sheet1'!$L$16"}</definedName>
    <definedName name="htm" hidden="1">{"'Sheet1'!$L$16"}</definedName>
    <definedName name="HTML_CodePage" hidden="1">950</definedName>
    <definedName name="HTML_Control" localSheetId="9" hidden="1">{"'Sheet1'!$L$16"}</definedName>
    <definedName name="HTML_Control" localSheetId="1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u" localSheetId="9" hidden="1">{"'Sheet1'!$L$16"}</definedName>
    <definedName name="htu" localSheetId="14" hidden="1">{"'Sheet1'!$L$16"}</definedName>
    <definedName name="htu" hidden="1">{"'Sheet1'!$L$16"}</definedName>
    <definedName name="htriu4" localSheetId="9" hidden="1">{#N/A,#N/A,FALSE,"Chi tiÆt"}</definedName>
    <definedName name="htriu4" localSheetId="14" hidden="1">{#N/A,#N/A,FALSE,"Chi tiÆt"}</definedName>
    <definedName name="htriu4" hidden="1">{#N/A,#N/A,FALSE,"Chi tiÆt"}</definedName>
    <definedName name="huy" localSheetId="9" hidden="1">{"'Sheet1'!$L$16"}</definedName>
    <definedName name="huy" localSheetId="14" hidden="1">{"'Sheet1'!$L$16"}</definedName>
    <definedName name="huy" hidden="1">{"'Sheet1'!$L$16"}</definedName>
    <definedName name="IO" localSheetId="9">'[3]COAT&amp;WRAP-QIOT-#3'!#REF!</definedName>
    <definedName name="IO" localSheetId="14">'[1]COAT&amp;WRAP-QIOT-#3'!#REF!</definedName>
    <definedName name="IO">'[1]COAT&amp;WRAP-QIOT-#3'!#REF!</definedName>
    <definedName name="ịth" localSheetId="9" hidden="1">{"'Sheet1'!$L$16"}</definedName>
    <definedName name="ịth" localSheetId="14" hidden="1">{"'Sheet1'!$L$16"}</definedName>
    <definedName name="ịth" hidden="1">{"'Sheet1'!$L$16"}</definedName>
    <definedName name="jýỵy" localSheetId="9" hidden="1">{"'Sheet1'!$L$16"}</definedName>
    <definedName name="jýỵy" localSheetId="14" hidden="1">{"'Sheet1'!$L$16"}</definedName>
    <definedName name="jýỵy" hidden="1">{"'Sheet1'!$L$16"}</definedName>
    <definedName name="k" localSheetId="9">[7]GDCT!#REF!</definedName>
    <definedName name="k" localSheetId="14">[8]GDCT!#REF!</definedName>
    <definedName name="k">[8]GDCT!#REF!</definedName>
    <definedName name="kdkk" localSheetId="9" hidden="1">{"'Sheet1'!$L$16"}</definedName>
    <definedName name="kdkk" localSheetId="14" hidden="1">{"'Sheet1'!$L$16"}</definedName>
    <definedName name="kdkk" hidden="1">{"'Sheet1'!$L$16"}</definedName>
    <definedName name="kkk" localSheetId="9" hidden="1">{"'Sheet1'!$L$16"}</definedName>
    <definedName name="kkk" localSheetId="14" hidden="1">{"'Sheet1'!$L$16"}</definedName>
    <definedName name="kkk" hidden="1">{"'Sheet1'!$L$16"}</definedName>
    <definedName name="KL" localSheetId="9">[7]GDCT!#REF!</definedName>
    <definedName name="KL" localSheetId="14">[8]GDCT!#REF!</definedName>
    <definedName name="KL">[8]GDCT!#REF!</definedName>
    <definedName name="KLKL" localSheetId="9">[7]GDCT!#REF!</definedName>
    <definedName name="KLKL" localSheetId="14">[8]GDCT!#REF!</definedName>
    <definedName name="KLKL">[8]GDCT!#REF!</definedName>
    <definedName name="KLKT" localSheetId="9">[7]GDCT!#REF!</definedName>
    <definedName name="KLKT" localSheetId="14">[8]GDCT!#REF!</definedName>
    <definedName name="KLKT">[8]GDCT!#REF!</definedName>
    <definedName name="KLND" localSheetId="9">[7]GDCT!#REF!</definedName>
    <definedName name="KLND" localSheetId="14">[8]GDCT!#REF!</definedName>
    <definedName name="KLND">[8]GDCT!#REF!</definedName>
    <definedName name="KLPM" localSheetId="9">[7]GDCT!#REF!</definedName>
    <definedName name="KLPM" localSheetId="14">[8]GDCT!#REF!</definedName>
    <definedName name="KLPM">[8]GDCT!#REF!</definedName>
    <definedName name="KLTC" localSheetId="9">[7]GDCT!#REF!</definedName>
    <definedName name="KLTC" localSheetId="14">[8]GDCT!#REF!</definedName>
    <definedName name="KLTC">[8]GDCT!#REF!</definedName>
    <definedName name="KT" localSheetId="9">[7]GDCT!#REF!</definedName>
    <definedName name="KT" localSheetId="14">[8]GDCT!#REF!</definedName>
    <definedName name="KT">[8]GDCT!#REF!</definedName>
    <definedName name="ktdk0" localSheetId="9" hidden="1">{#N/A,#N/A,FALSE,"Chi tiÆt"}</definedName>
    <definedName name="ktdk0" localSheetId="14" hidden="1">{#N/A,#N/A,FALSE,"Chi tiÆt"}</definedName>
    <definedName name="ktdk0" hidden="1">{#N/A,#N/A,FALSE,"Chi tiÆt"}</definedName>
    <definedName name="khoas" localSheetId="9" hidden="1">{"'Sheet1'!$L$16"}</definedName>
    <definedName name="khoas" localSheetId="14" hidden="1">{"'Sheet1'!$L$16"}</definedName>
    <definedName name="khoas" hidden="1">{"'Sheet1'!$L$16"}</definedName>
    <definedName name="KHOILUONG" localSheetId="9">[7]GDCT!#REF!</definedName>
    <definedName name="KHOILUONG" localSheetId="14">[8]GDCT!#REF!</definedName>
    <definedName name="KHOILUONG">[8]GDCT!#REF!</definedName>
    <definedName name="l" localSheetId="9">#REF!</definedName>
    <definedName name="l" localSheetId="14">#REF!</definedName>
    <definedName name="l">#REF!</definedName>
    <definedName name="LANDIMP" localSheetId="9">'[4]FA-LISTING'!#REF!</definedName>
    <definedName name="LANDIMP" localSheetId="14">'[2]FA-LISTING'!#REF!</definedName>
    <definedName name="LANDIMP">'[2]FA-LISTING'!#REF!</definedName>
    <definedName name="LANDREV" localSheetId="9">'[4]FA-LISTING'!#REF!</definedName>
    <definedName name="LANDREV" localSheetId="14">'[2]FA-LISTING'!#REF!</definedName>
    <definedName name="LANDREV">'[2]FA-LISTING'!#REF!</definedName>
    <definedName name="List_of_Material" localSheetId="9">#REF!</definedName>
    <definedName name="List_of_Material" localSheetId="14">#REF!</definedName>
    <definedName name="List_of_Material">#REF!</definedName>
    <definedName name="LmChuDauTu">[42]LM!$B$5</definedName>
    <definedName name="LmDvGiamSat">[42]LM!$B$8</definedName>
    <definedName name="LmDvThiCong">[42]LM!$B$7</definedName>
    <definedName name="LmDvThietKe">[42]LM!$B$6</definedName>
    <definedName name="LmHangMucDA">[42]LM!$B$3</definedName>
    <definedName name="LmHangMucDAH">[42]LM!$D$3</definedName>
    <definedName name="LmMaDA">[42]LM!$B$1</definedName>
    <definedName name="LmTenDA">[42]LM!$B$2</definedName>
    <definedName name="LmTenDAH">[42]LM!$D$2</definedName>
    <definedName name="long" localSheetId="9" hidden="1">{"'Sheet1'!$L$16"}</definedName>
    <definedName name="long" localSheetId="14" hidden="1">{"'Sheet1'!$L$16"}</definedName>
    <definedName name="long" hidden="1">{"'Sheet1'!$L$16"}</definedName>
    <definedName name="ma" localSheetId="14">'[43]Ma VT'!$A$1:$C$65536</definedName>
    <definedName name="ma">'[44]Ma VT'!$A$1:$C$65536</definedName>
    <definedName name="MAT" localSheetId="9">'[3]COAT&amp;WRAP-QIOT-#3'!#REF!</definedName>
    <definedName name="MAT" localSheetId="14">'[1]COAT&amp;WRAP-QIOT-#3'!#REF!</definedName>
    <definedName name="MAT">'[1]COAT&amp;WRAP-QIOT-#3'!#REF!</definedName>
    <definedName name="MDV" localSheetId="9">#REF!</definedName>
    <definedName name="MDV" localSheetId="14">#REF!</definedName>
    <definedName name="MDV">#REF!</definedName>
    <definedName name="MF" localSheetId="9">'[3]COAT&amp;WRAP-QIOT-#3'!#REF!</definedName>
    <definedName name="MF" localSheetId="14">'[1]COAT&amp;WRAP-QIOT-#3'!#REF!</definedName>
    <definedName name="MF">'[1]COAT&amp;WRAP-QIOT-#3'!#REF!</definedName>
    <definedName name="minh1" localSheetId="9">#REF!</definedName>
    <definedName name="minh1" localSheetId="14">#REF!</definedName>
    <definedName name="minh1">#REF!</definedName>
    <definedName name="mtc" localSheetId="9">#REF!</definedName>
    <definedName name="mtc" localSheetId="14">#REF!</definedName>
    <definedName name="mtc">#REF!</definedName>
    <definedName name="MV" localSheetId="9">'[4]FA-LISTING'!#REF!</definedName>
    <definedName name="MV" localSheetId="14">'[2]FA-LISTING'!#REF!</definedName>
    <definedName name="MV">'[2]FA-LISTING'!#REF!</definedName>
    <definedName name="n" localSheetId="9">[7]GDCT!#REF!</definedName>
    <definedName name="n" localSheetId="14">[8]GDCT!#REF!</definedName>
    <definedName name="n">[8]GDCT!#REF!</definedName>
    <definedName name="name" localSheetId="9">[23]!So_Chu.Drop3</definedName>
    <definedName name="name" localSheetId="14">[24]!So_Chu.Drop3</definedName>
    <definedName name="name">[24]!So_Chu.Drop3</definedName>
    <definedName name="name1" localSheetId="9">[23]!so_chu.So_Xau</definedName>
    <definedName name="name1" localSheetId="14">[24]!so_chu.So_Xau</definedName>
    <definedName name="name1">[24]!so_chu.So_Xau</definedName>
    <definedName name="name2" localSheetId="9">#N/A</definedName>
    <definedName name="name2" localSheetId="14">TDT!name2</definedName>
    <definedName name="name2">name2</definedName>
    <definedName name="nc" localSheetId="9">#REF!</definedName>
    <definedName name="nc" localSheetId="14">#REF!</definedName>
    <definedName name="nc">#REF!</definedName>
    <definedName name="ncb" localSheetId="9">#N/A</definedName>
    <definedName name="ncb" localSheetId="14">TDT!ncb</definedName>
    <definedName name="ncb">ncb</definedName>
    <definedName name="ND" localSheetId="9">[7]GDCT!#REF!</definedName>
    <definedName name="ND" localSheetId="14">[8]GDCT!#REF!</definedName>
    <definedName name="ND">[8]GDCT!#REF!</definedName>
    <definedName name="ner" localSheetId="9" hidden="1">{"'Sheet1'!$L$16"}</definedName>
    <definedName name="ner" localSheetId="14" hidden="1">{"'Sheet1'!$L$16"}</definedName>
    <definedName name="ner" hidden="1">{"'Sheet1'!$L$16"}</definedName>
    <definedName name="new" localSheetId="9" hidden="1">{"'Sheet1'!$L$16"}</definedName>
    <definedName name="new" localSheetId="14" hidden="1">{"'Sheet1'!$L$16"}</definedName>
    <definedName name="new" hidden="1">{"'Sheet1'!$L$16"}</definedName>
    <definedName name="number" localSheetId="14">[43]Vay!$F$2:$F$14999</definedName>
    <definedName name="number">[44]Vay!$F$2:$F$14999</definedName>
    <definedName name="nhap2" localSheetId="9">#N/A</definedName>
    <definedName name="nhap2" localSheetId="14">TDT!nhap2</definedName>
    <definedName name="nhap2">nhap2</definedName>
    <definedName name="nhapcb" localSheetId="9">#N/A</definedName>
    <definedName name="nhapcb" localSheetId="14">TDT!nhapcb</definedName>
    <definedName name="nhapcb">nhapcb</definedName>
    <definedName name="NhNgam" localSheetId="9">#REF!</definedName>
    <definedName name="NhNgam" localSheetId="14">#REF!</definedName>
    <definedName name="NhNgam">#REF!</definedName>
    <definedName name="NhTreo" localSheetId="9">#REF!</definedName>
    <definedName name="NhTreo" localSheetId="14">#REF!</definedName>
    <definedName name="NhTreo">#REF!</definedName>
    <definedName name="OE" localSheetId="9">'[4]FA-LISTING'!#REF!</definedName>
    <definedName name="OE" localSheetId="14">'[2]FA-LISTING'!#REF!</definedName>
    <definedName name="OE">'[2]FA-LISTING'!#REF!</definedName>
    <definedName name="OrderTable" localSheetId="9" hidden="1">#REF!</definedName>
    <definedName name="OrderTable" localSheetId="14" hidden="1">#REF!</definedName>
    <definedName name="OrderTable" hidden="1">#REF!</definedName>
    <definedName name="P">#N/A</definedName>
    <definedName name="P_M" localSheetId="9">'[4]FA-LISTING'!#REF!</definedName>
    <definedName name="P_M" localSheetId="14">'[2]FA-LISTING'!#REF!</definedName>
    <definedName name="P_M">'[2]FA-LISTING'!#REF!</definedName>
    <definedName name="PEJM" localSheetId="9">'[3]COAT&amp;WRAP-QIOT-#3'!#REF!</definedName>
    <definedName name="PEJM" localSheetId="14">'[1]COAT&amp;WRAP-QIOT-#3'!#REF!</definedName>
    <definedName name="PEJM">'[1]COAT&amp;WRAP-QIOT-#3'!#REF!</definedName>
    <definedName name="PF" localSheetId="9">'[3]PNT-QUOT-#3'!#REF!</definedName>
    <definedName name="PF" localSheetId="14">'[1]PNT-QUOT-#3'!#REF!</definedName>
    <definedName name="PF">'[1]PNT-QUOT-#3'!#REF!</definedName>
    <definedName name="PM" localSheetId="9">[45]IBASE!$AH$16:$AV$110</definedName>
    <definedName name="PM">[45]IBASE!$AH$16:$AV$110</definedName>
    <definedName name="price" localSheetId="14">[43]Vay!$D$1:$G$65536</definedName>
    <definedName name="price">[44]Vay!$D$1:$G$65536</definedName>
    <definedName name="_xlnm.Print_Area" localSheetId="14">TDT!$A$10:$I$31</definedName>
    <definedName name="Print_Area_MI" localSheetId="9">[46]ESTI.!$A$1:$U$52</definedName>
    <definedName name="Print_Area_MI">[47]ESTI.!$A$1:$U$52</definedName>
    <definedName name="_xlnm.Print_Titles">#N/A</definedName>
    <definedName name="ProdForm" localSheetId="9" hidden="1">#REF!</definedName>
    <definedName name="ProdForm" localSheetId="14" hidden="1">#REF!</definedName>
    <definedName name="ProdForm" hidden="1">#REF!</definedName>
    <definedName name="Product" localSheetId="9" hidden="1">#REF!</definedName>
    <definedName name="Product" localSheetId="14" hidden="1">#REF!</definedName>
    <definedName name="Product" hidden="1">#REF!</definedName>
    <definedName name="q" localSheetId="9">{"Thuxm2.xls","Sheet1"}</definedName>
    <definedName name="q" localSheetId="14">{"Thuxm2.xls","Sheet1"}</definedName>
    <definedName name="q">{"Thuxm2.xls","Sheet1"}</definedName>
    <definedName name="qềqg" localSheetId="9" hidden="1">{"'Sheet1'!$L$16"}</definedName>
    <definedName name="qềqg" localSheetId="14" hidden="1">{"'Sheet1'!$L$16"}</definedName>
    <definedName name="qềqg" hidden="1">{"'Sheet1'!$L$16"}</definedName>
    <definedName name="qqqq" localSheetId="9" hidden="1">{"'Sheet1'!$L$16"}</definedName>
    <definedName name="qqqq" localSheetId="14" hidden="1">{"'Sheet1'!$L$16"}</definedName>
    <definedName name="qqqq" hidden="1">{"'Sheet1'!$L$16"}</definedName>
    <definedName name="qqqqqqqqqqqqqqqqqqqqqq" localSheetId="9" hidden="1">{"'Sheet1'!$L$16"}</definedName>
    <definedName name="qqqqqqqqqqqqqqqqqqqqqq" localSheetId="14" hidden="1">{"'Sheet1'!$L$16"}</definedName>
    <definedName name="qqqqqqqqqqqqqqqqqqqqqq" hidden="1">{"'Sheet1'!$L$16"}</definedName>
    <definedName name="QtuÊn">#N/A</definedName>
    <definedName name="qừq" localSheetId="9" hidden="1">{#N/A,#N/A,FALSE,"Chi tiÆt"}</definedName>
    <definedName name="qừq" localSheetId="14" hidden="1">{#N/A,#N/A,FALSE,"Chi tiÆt"}</definedName>
    <definedName name="qừq" hidden="1">{#N/A,#N/A,FALSE,"Chi tiÆt"}</definedName>
    <definedName name="qvv" localSheetId="9" hidden="1">{"'Sheet1'!$L$16"}</definedName>
    <definedName name="qvv" localSheetId="14" hidden="1">{"'Sheet1'!$L$16"}</definedName>
    <definedName name="qvv" hidden="1">{"'Sheet1'!$L$16"}</definedName>
    <definedName name="RCArea" localSheetId="9" hidden="1">#REF!</definedName>
    <definedName name="RCArea" localSheetId="14" hidden="1">#REF!</definedName>
    <definedName name="RCArea" hidden="1">#REF!</definedName>
    <definedName name="rdrdd" localSheetId="9" hidden="1">{#N/A,#N/A,FALSE,"Chi tiÆt"}</definedName>
    <definedName name="rdrdd" localSheetId="14" hidden="1">{#N/A,#N/A,FALSE,"Chi tiÆt"}</definedName>
    <definedName name="rdrdd" hidden="1">{#N/A,#N/A,FALSE,"Chi tiÆt"}</definedName>
    <definedName name="REE" localSheetId="9">'[30]XT_Buoc 3'!#REF!</definedName>
    <definedName name="REE" localSheetId="14">'[31]XT_Buoc 3'!#REF!</definedName>
    <definedName name="REE">'[31]XT_Buoc 3'!#REF!</definedName>
    <definedName name="REENTECH" localSheetId="9">'[30]XT_Buoc 3'!#REF!</definedName>
    <definedName name="REENTECH" localSheetId="14">'[31]XT_Buoc 3'!#REF!</definedName>
    <definedName name="REENTECH">'[31]XT_Buoc 3'!#REF!</definedName>
    <definedName name="rhgrs" localSheetId="9" hidden="1">{"'Sheet1'!$L$16"}</definedName>
    <definedName name="rhgrs" localSheetId="14" hidden="1">{"'Sheet1'!$L$16"}</definedName>
    <definedName name="rhgrs" hidden="1">{"'Sheet1'!$L$16"}</definedName>
    <definedName name="rhrewhehe" localSheetId="9" hidden="1">{#N/A,#N/A,FALSE,"Chi tiÆt"}</definedName>
    <definedName name="rhrewhehe" localSheetId="14" hidden="1">{#N/A,#N/A,FALSE,"Chi tiÆt"}</definedName>
    <definedName name="rhrewhehe" hidden="1">{#N/A,#N/A,FALSE,"Chi tiÆt"}</definedName>
    <definedName name="rjf" localSheetId="9" hidden="1">{"Offgrid",#N/A,FALSE,"OFFGRID";"Region",#N/A,FALSE,"REGION";"Offgrid -2",#N/A,FALSE,"OFFGRID";"WTP",#N/A,FALSE,"WTP";"WTP -2",#N/A,FALSE,"WTP";"Project",#N/A,FALSE,"PROJECT";"Summary -2",#N/A,FALSE,"SUMMARY"}</definedName>
    <definedName name="rjf" localSheetId="14" hidden="1">{"Offgrid",#N/A,FALSE,"OFFGRID";"Region",#N/A,FALSE,"REGION";"Offgrid -2",#N/A,FALSE,"OFFGRID";"WTP",#N/A,FALSE,"WTP";"WTP -2",#N/A,FALSE,"WTP";"Project",#N/A,FALSE,"PROJECT";"Summary -2",#N/A,FALSE,"SUMMARY"}</definedName>
    <definedName name="rjf" hidden="1">{"Offgrid",#N/A,FALSE,"OFFGRID";"Region",#N/A,FALSE,"REGION";"Offgrid -2",#N/A,FALSE,"OFFGRID";"WTP",#N/A,FALSE,"WTP";"WTP -2",#N/A,FALSE,"WTP";"Project",#N/A,FALSE,"PROJECT";"Summary -2",#N/A,FALSE,"SUMMARY"}</definedName>
    <definedName name="RT" localSheetId="9">'[3]COAT&amp;WRAP-QIOT-#3'!#REF!</definedName>
    <definedName name="RT" localSheetId="14">'[1]COAT&amp;WRAP-QIOT-#3'!#REF!</definedName>
    <definedName name="RT">'[1]COAT&amp;WRAP-QIOT-#3'!#REF!</definedName>
    <definedName name="ryhtrd" localSheetId="9" hidden="1">{#N/A,#N/A,FALSE,"Chi tiÆt"}</definedName>
    <definedName name="ryhtrd" localSheetId="14" hidden="1">{#N/A,#N/A,FALSE,"Chi tiÆt"}</definedName>
    <definedName name="ryhtrd" hidden="1">{#N/A,#N/A,FALSE,"Chi tiÆt"}</definedName>
    <definedName name="sang" localSheetId="9" hidden="1">{"'Sheet1'!$L$16"}</definedName>
    <definedName name="sang" localSheetId="14" hidden="1">{"'Sheet1'!$L$16"}</definedName>
    <definedName name="sang" hidden="1">{"'Sheet1'!$L$16"}</definedName>
    <definedName name="sat" localSheetId="9">[38]TTTram!#REF!</definedName>
    <definedName name="sat" localSheetId="14">[39]TTTram!#REF!</definedName>
    <definedName name="sat">[39]TTTram!#REF!</definedName>
    <definedName name="satu" localSheetId="9">#REF!</definedName>
    <definedName name="satu" localSheetId="14">#REF!</definedName>
    <definedName name="satu">#REF!</definedName>
    <definedName name="SB" localSheetId="9">[45]IBASE!$AH$7:$AL$14</definedName>
    <definedName name="SB">[45]IBASE!$AH$7:$AL$14</definedName>
    <definedName name="sc" localSheetId="9">[23]!So_Chu.Drop1</definedName>
    <definedName name="sc" localSheetId="14">[24]!So_Chu.Drop1</definedName>
    <definedName name="sc">[24]!So_Chu.Drop1</definedName>
    <definedName name="sd" localSheetId="9" hidden="1">{"'Sheet1'!$L$16"}</definedName>
    <definedName name="sd" localSheetId="14" hidden="1">{"'Sheet1'!$L$16"}</definedName>
    <definedName name="sd" hidden="1">{"'Sheet1'!$L$16"}</definedName>
    <definedName name="sdf" localSheetId="9" hidden="1">{"'Sheet1'!$L$16"}</definedName>
    <definedName name="sdf" localSheetId="14" hidden="1">{"'Sheet1'!$L$16"}</definedName>
    <definedName name="sdf" hidden="1">{"'Sheet1'!$L$16"}</definedName>
    <definedName name="sdz" localSheetId="9" hidden="1">{"'Sheet1'!$L$16"}</definedName>
    <definedName name="sdz" localSheetId="14" hidden="1">{"'Sheet1'!$L$16"}</definedName>
    <definedName name="sdz" hidden="1">{"'Sheet1'!$L$16"}</definedName>
    <definedName name="SEARE" localSheetId="9">'[30]XT_Buoc 3'!#REF!</definedName>
    <definedName name="SEARE" localSheetId="14">'[31]XT_Buoc 3'!#REF!</definedName>
    <definedName name="SEARE">'[31]XT_Buoc 3'!#REF!</definedName>
    <definedName name="sgsr" localSheetId="9" hidden="1">{"'Sheet1'!$L$16"}</definedName>
    <definedName name="sgsr" localSheetId="14" hidden="1">{"'Sheet1'!$L$16"}</definedName>
    <definedName name="sgsr" hidden="1">{"'Sheet1'!$L$16"}</definedName>
    <definedName name="shsrhtr" localSheetId="9" hidden="1">{"'Sheet1'!$L$16"}</definedName>
    <definedName name="shsrhtr" localSheetId="14" hidden="1">{"'Sheet1'!$L$16"}</definedName>
    <definedName name="shsrhtr" hidden="1">{"'Sheet1'!$L$16"}</definedName>
    <definedName name="So_Chu" localSheetId="9">[23]!So_Chu.Drop1</definedName>
    <definedName name="So_Chu" localSheetId="14">[24]!So_Chu.Drop1</definedName>
    <definedName name="So_Chu">[24]!So_Chu.Drop1</definedName>
    <definedName name="So_Chu.Drop1" localSheetId="14">[27]!So_Chu.Drop1</definedName>
    <definedName name="So_Chu.Drop1">[21]!So_Chu.Drop1</definedName>
    <definedName name="So_Chu.Drop3" localSheetId="9">[48]!So_Chu.Drop3</definedName>
    <definedName name="So_Chu.Drop3" localSheetId="14">[49]!So_Chu.Drop3</definedName>
    <definedName name="So_Chu.Drop3">[49]!So_Chu.Drop3</definedName>
    <definedName name="So_Chu.So_Xau" localSheetId="9">[48]!So_Chu.So_Xau</definedName>
    <definedName name="So_Chu.So_Xau" localSheetId="14">[49]!So_Chu.So_Xau</definedName>
    <definedName name="So_Chu.So_Xau">[49]!So_Chu.So_Xau</definedName>
    <definedName name="So_Xau" localSheetId="9">#N/A</definedName>
    <definedName name="So_Xau" localSheetId="14">TDT!So_Xau</definedName>
    <definedName name="So_Xau">So_Xau</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7</definedName>
    <definedName name="solver_nwt" hidden="1">1</definedName>
    <definedName name="solver_pre" hidden="1">0.000001</definedName>
    <definedName name="solver_rel1" hidden="1">1</definedName>
    <definedName name="solver_rel2" hidden="1">1</definedName>
    <definedName name="solver_rel3" hidden="1">3</definedName>
    <definedName name="solver_rel4" hidden="1">2</definedName>
    <definedName name="solver_rel5" hidden="1">5</definedName>
    <definedName name="solver_rel6" hidden="1">3</definedName>
    <definedName name="solver_rel7" hidden="1">2</definedName>
    <definedName name="solver_rhs5" localSheetId="9" hidden="1">binary</definedName>
    <definedName name="solver_rhs5" localSheetId="14" hidden="1">binary</definedName>
    <definedName name="solver_rhs5" hidden="1">binary</definedName>
    <definedName name="solver_scl" hidden="1">2</definedName>
    <definedName name="solver_sho" hidden="1">2</definedName>
    <definedName name="solver_tim" hidden="1">100</definedName>
    <definedName name="solver_tol" hidden="1">0.05</definedName>
    <definedName name="solver_typ" hidden="1">1</definedName>
    <definedName name="solver_val" hidden="1">0</definedName>
    <definedName name="SORT" localSheetId="9">#REF!</definedName>
    <definedName name="SORT" localSheetId="14">#REF!</definedName>
    <definedName name="SORT">#REF!</definedName>
    <definedName name="SORT_AREA" localSheetId="9">'[46]DI-ESTI'!$A$8:$R$489</definedName>
    <definedName name="SORT_AREA">'[47]DI-ESTI'!$A$8:$R$489</definedName>
    <definedName name="SoXau" localSheetId="9">#N/A</definedName>
    <definedName name="SoXau" localSheetId="14">TDT!SoXau</definedName>
    <definedName name="SoXau">SoXau</definedName>
    <definedName name="SP" localSheetId="9">'[3]PNT-QUOT-#3'!#REF!</definedName>
    <definedName name="SP" localSheetId="14">'[1]PNT-QUOT-#3'!#REF!</definedName>
    <definedName name="SP">'[1]PNT-QUOT-#3'!#REF!</definedName>
    <definedName name="SpecialPrice" localSheetId="9" hidden="1">#REF!</definedName>
    <definedName name="SpecialPrice" localSheetId="14" hidden="1">#REF!</definedName>
    <definedName name="SpecialPrice" hidden="1">#REF!</definedName>
    <definedName name="ss" localSheetId="9">#N/A</definedName>
    <definedName name="ss" localSheetId="14">TDT!ss</definedName>
    <definedName name="ss">ss</definedName>
    <definedName name="sx" localSheetId="9">#N/A</definedName>
    <definedName name="sx" localSheetId="14">TDT!sx</definedName>
    <definedName name="sx">sx</definedName>
    <definedName name="t" localSheetId="9">[7]GDCT!#REF!</definedName>
    <definedName name="t" localSheetId="14">[8]GDCT!#REF!</definedName>
    <definedName name="t">[8]GDCT!#REF!</definedName>
    <definedName name="t.05" localSheetId="9" hidden="1">{#N/A,#N/A,FALSE,"Chi tiÆt"}</definedName>
    <definedName name="t.05" localSheetId="14" hidden="1">{#N/A,#N/A,FALSE,"Chi tiÆt"}</definedName>
    <definedName name="t.05" hidden="1">{#N/A,#N/A,FALSE,"Chi tiÆt"}</definedName>
    <definedName name="T_Hoanvon" localSheetId="9">[28]!T_Hoanvon</definedName>
    <definedName name="T_Hoanvon" localSheetId="14">[29]!T_Hoanvon</definedName>
    <definedName name="T_Hoanvon">[28]!T_Hoanvon</definedName>
    <definedName name="tbao" localSheetId="9" hidden="1">{"'Sheet1'!$L$16"}</definedName>
    <definedName name="tbao" localSheetId="14" hidden="1">{"'Sheet1'!$L$16"}</definedName>
    <definedName name="tbao" hidden="1">{"'Sheet1'!$L$16"}</definedName>
    <definedName name="tbl_ProdInfo" localSheetId="9" hidden="1">#REF!</definedName>
    <definedName name="tbl_ProdInfo" localSheetId="14" hidden="1">#REF!</definedName>
    <definedName name="tbl_ProdInfo" hidden="1">#REF!</definedName>
    <definedName name="TC" localSheetId="9">[7]GDCT!#REF!</definedName>
    <definedName name="TC" localSheetId="14">[8]GDCT!#REF!</definedName>
    <definedName name="TC">[8]GDCT!#REF!</definedName>
    <definedName name="TDE" localSheetId="9">[25]§gi¸!$B$2:$G$2</definedName>
    <definedName name="TDE">[26]§gi¸!$B$2:$G$2</definedName>
    <definedName name="TDTND32_3">#REF!</definedName>
    <definedName name="TDTND32_3_6">#REF!</definedName>
    <definedName name="ten" localSheetId="9">[50]DTgiaothau!$C$6:$C$195</definedName>
    <definedName name="ten">[51]DTgiaothau!$C$6:$C$195</definedName>
    <definedName name="TenHM1">#REF!</definedName>
    <definedName name="TenHM1_6">#REF!</definedName>
    <definedName name="TenNgam" localSheetId="9">#REF!</definedName>
    <definedName name="TenNgam" localSheetId="14">#REF!</definedName>
    <definedName name="TenNgam">#REF!</definedName>
    <definedName name="TenTreo" localSheetId="9">#REF!</definedName>
    <definedName name="TenTreo" localSheetId="14">#REF!</definedName>
    <definedName name="TenTreo">#REF!</definedName>
    <definedName name="tg">19500</definedName>
    <definedName name="tgưgz" localSheetId="9" hidden="1">{"'Sheet1'!$L$16"}</definedName>
    <definedName name="tgưgz" localSheetId="14" hidden="1">{"'Sheet1'!$L$16"}</definedName>
    <definedName name="tgưgz" hidden="1">{"'Sheet1'!$L$16"}</definedName>
    <definedName name="tjhtrjntrsjnsr" localSheetId="9" hidden="1">{"'Sheet1'!$L$16"}</definedName>
    <definedName name="tjhtrjntrsjnsr" localSheetId="14" hidden="1">{"'Sheet1'!$L$16"}</definedName>
    <definedName name="tjhtrjntrsjnsr" hidden="1">{"'Sheet1'!$L$16"}</definedName>
    <definedName name="tjhủn" localSheetId="9" hidden="1">{"Offgrid",#N/A,FALSE,"OFFGRID";"Region",#N/A,FALSE,"REGION";"Offgrid -2",#N/A,FALSE,"OFFGRID";"WTP",#N/A,FALSE,"WTP";"WTP -2",#N/A,FALSE,"WTP";"Project",#N/A,FALSE,"PROJECT";"Summary -2",#N/A,FALSE,"SUMMARY"}</definedName>
    <definedName name="tjhủn" localSheetId="14" hidden="1">{"Offgrid",#N/A,FALSE,"OFFGRID";"Region",#N/A,FALSE,"REGION";"Offgrid -2",#N/A,FALSE,"OFFGRID";"WTP",#N/A,FALSE,"WTP";"WTP -2",#N/A,FALSE,"WTP";"Project",#N/A,FALSE,"PROJECT";"Summary -2",#N/A,FALSE,"SUMMARY"}</definedName>
    <definedName name="tjhủn" hidden="1">{"Offgrid",#N/A,FALSE,"OFFGRID";"Region",#N/A,FALSE,"REGION";"Offgrid -2",#N/A,FALSE,"OFFGRID";"WTP",#N/A,FALSE,"WTP";"WTP -2",#N/A,FALSE,"WTP";"Project",#N/A,FALSE,"PROJECT";"Summary -2",#N/A,FALSE,"SUMMARY"}</definedName>
    <definedName name="tjjrj" localSheetId="9" hidden="1">{#N/A,#N/A,FALSE,"Chi tiÆt"}</definedName>
    <definedName name="tjjrj" localSheetId="14" hidden="1">{#N/A,#N/A,FALSE,"Chi tiÆt"}</definedName>
    <definedName name="tjjrj" hidden="1">{#N/A,#N/A,FALSE,"Chi tiÆt"}</definedName>
    <definedName name="tk" localSheetId="9">#N/A</definedName>
    <definedName name="tk" localSheetId="14">TDT!tk</definedName>
    <definedName name="tk">tk</definedName>
    <definedName name="tke" localSheetId="9">#N/A</definedName>
    <definedName name="tke" localSheetId="14">TDT!tke</definedName>
    <definedName name="tke">tke</definedName>
    <definedName name="TL" localSheetId="9">#REF!</definedName>
    <definedName name="TL" localSheetId="14">#REF!</definedName>
    <definedName name="TL">#REF!</definedName>
    <definedName name="TM_21E1" localSheetId="9">'[15]Thiet bi'!#REF!</definedName>
    <definedName name="TM_21E1" localSheetId="14">'[16]Thiet bi'!#REF!</definedName>
    <definedName name="TM_21E1">'[15]Thiet bi'!#REF!</definedName>
    <definedName name="TM_63E1" localSheetId="9">'[15]Thiet bi'!#REF!</definedName>
    <definedName name="TM_63E1" localSheetId="14">'[16]Thiet bi'!#REF!</definedName>
    <definedName name="TM_63E1">'[15]Thiet bi'!#REF!</definedName>
    <definedName name="TM_8E1" localSheetId="9">'[15]Thiet bi'!#REF!</definedName>
    <definedName name="TM_8E1" localSheetId="14">'[16]Thiet bi'!#REF!</definedName>
    <definedName name="TM_8E1">'[15]Thiet bi'!#REF!</definedName>
    <definedName name="Toanbo" localSheetId="9">#REF!</definedName>
    <definedName name="Toanbo" localSheetId="14">#REF!</definedName>
    <definedName name="Toanbo">#REF!</definedName>
    <definedName name="tonghop" localSheetId="9">{"Thuxm2.xls","Sheet1"}</definedName>
    <definedName name="tonghop" localSheetId="14">{"Thuxm2.xls","Sheet1"}</definedName>
    <definedName name="tonghop">{"Thuxm2.xls","Sheet1"}</definedName>
    <definedName name="ttr" localSheetId="9" hidden="1">{"'Sheet1'!$L$16"}</definedName>
    <definedName name="ttr" localSheetId="14" hidden="1">{"'Sheet1'!$L$16"}</definedName>
    <definedName name="ttr" hidden="1">{"'Sheet1'!$L$16"}</definedName>
    <definedName name="Tuanquyen" localSheetId="9" hidden="1">{#N/A,#N/A,FALSE,"Chi tiÆt"}</definedName>
    <definedName name="Tuanquyen" localSheetId="14" hidden="1">{#N/A,#N/A,FALSE,"Chi tiÆt"}</definedName>
    <definedName name="Tuanquyen" hidden="1">{#N/A,#N/A,FALSE,"Chi tiÆt"}</definedName>
    <definedName name="tygia" localSheetId="9">#REF!</definedName>
    <definedName name="tygia" localSheetId="14">#REF!</definedName>
    <definedName name="tygia">#REF!</definedName>
    <definedName name="TH" localSheetId="9">{"Thuxm2.xls","Sheet1"}</definedName>
    <definedName name="TH" localSheetId="14">{"Thuxm2.xls","Sheet1"}</definedName>
    <definedName name="TH">{"Thuxm2.xls","Sheet1"}</definedName>
    <definedName name="thanhtoankl" localSheetId="9" hidden="1">{"'Sheet1'!$L$16"}</definedName>
    <definedName name="thanhtoankl" localSheetId="14" hidden="1">{"'Sheet1'!$L$16"}</definedName>
    <definedName name="thanhtoankl" hidden="1">{"'Sheet1'!$L$16"}</definedName>
    <definedName name="thepU" localSheetId="9">[13]TTDZ22!#REF!</definedName>
    <definedName name="thepU" localSheetId="14">[13]TTDZ22!#REF!</definedName>
    <definedName name="thepU">[13]TTDZ22!#REF!</definedName>
    <definedName name="THK" localSheetId="9">'[3]COAT&amp;WRAP-QIOT-#3'!#REF!</definedName>
    <definedName name="THK" localSheetId="14">'[1]COAT&amp;WRAP-QIOT-#3'!#REF!</definedName>
    <definedName name="THK">'[1]COAT&amp;WRAP-QIOT-#3'!#REF!</definedName>
    <definedName name="ththu" localSheetId="9" hidden="1">{"'Sheet1'!$L$16"}</definedName>
    <definedName name="ththu" localSheetId="14" hidden="1">{"'Sheet1'!$L$16"}</definedName>
    <definedName name="ththu" hidden="1">{"'Sheet1'!$L$16"}</definedName>
    <definedName name="thuy" localSheetId="9" hidden="1">{"'Sheet1'!$L$16"}</definedName>
    <definedName name="thuy" localSheetId="14" hidden="1">{"'Sheet1'!$L$16"}</definedName>
    <definedName name="thuy" hidden="1">{"'Sheet1'!$L$16"}</definedName>
    <definedName name="tram" localSheetId="9">[21]THTram!#REF!</definedName>
    <definedName name="tram" localSheetId="14">[22]THTram!#REF!</definedName>
    <definedName name="tram">[21]THTram!#REF!</definedName>
    <definedName name="Transport" localSheetId="9">#REF!</definedName>
    <definedName name="Transport" localSheetId="14">#REF!</definedName>
    <definedName name="Transport">#REF!</definedName>
    <definedName name="trieu" localSheetId="9" hidden="1">{"'Sheet1'!$L$16"}</definedName>
    <definedName name="trieu" localSheetId="14" hidden="1">{"'Sheet1'!$L$16"}</definedName>
    <definedName name="trieu" hidden="1">{"'Sheet1'!$L$16"}</definedName>
    <definedName name="Trinhduyet" localSheetId="9" hidden="1">{#N/A,#N/A,FALSE,"Chi tiÆt"}</definedName>
    <definedName name="Trinhduyet" localSheetId="14" hidden="1">{#N/A,#N/A,FALSE,"Chi tiÆt"}</definedName>
    <definedName name="Trinhduyet" hidden="1">{#N/A,#N/A,FALSE,"Chi tiÆt"}</definedName>
    <definedName name="trrh" localSheetId="9" hidden="1">{"'Sheet1'!$L$16"}</definedName>
    <definedName name="trrh" localSheetId="14" hidden="1">{"'Sheet1'!$L$16"}</definedName>
    <definedName name="trrh" hidden="1">{"'Sheet1'!$L$16"}</definedName>
    <definedName name="uassw_sh" localSheetId="9" hidden="1">{"'Sheet1'!$L$16"}</definedName>
    <definedName name="uassw_sh" localSheetId="14" hidden="1">{"'Sheet1'!$L$16"}</definedName>
    <definedName name="uassw_sh" hidden="1">{"'Sheet1'!$L$16"}</definedName>
    <definedName name="UC">'2.YCCN-Usecase'!$H:$H</definedName>
    <definedName name="ủnt" localSheetId="9" hidden="1">{"'Sheet1'!$L$16"}</definedName>
    <definedName name="ủnt" localSheetId="14" hidden="1">{"'Sheet1'!$L$16"}</definedName>
    <definedName name="ủnt" hidden="1">{"'Sheet1'!$L$16"}</definedName>
    <definedName name="ủytỉt" localSheetId="9" hidden="1">{"'Sheet1'!$L$16"}</definedName>
    <definedName name="ủytỉt" localSheetId="14" hidden="1">{"'Sheet1'!$L$16"}</definedName>
    <definedName name="ủytỉt" hidden="1">{"'Sheet1'!$L$16"}</definedName>
    <definedName name="uytjhtdjtj" localSheetId="9" hidden="1">{"'Sheet1'!$L$16"}</definedName>
    <definedName name="uytjhtdjtj" localSheetId="14" hidden="1">{"'Sheet1'!$L$16"}</definedName>
    <definedName name="uytjhtdjtj" hidden="1">{"'Sheet1'!$L$16"}</definedName>
    <definedName name="vay_cty" localSheetId="14">[43]Vay!$D$2:$F$15322</definedName>
    <definedName name="vay_cty">[44]Vay!$D$2:$F$15322</definedName>
    <definedName name="vcxa" localSheetId="9">[34]TT04!$J$20</definedName>
    <definedName name="vcxa">[35]TT04!$J$20</definedName>
    <definedName name="Viet" localSheetId="9" hidden="1">{"'Sheet1'!$L$16"}</definedName>
    <definedName name="Viet" localSheetId="14" hidden="1">{"'Sheet1'!$L$16"}</definedName>
    <definedName name="Viet" hidden="1">{"'Sheet1'!$L$16"}</definedName>
    <definedName name="vl" localSheetId="9">#REF!</definedName>
    <definedName name="vl" localSheetId="14">#REF!</definedName>
    <definedName name="vl">#REF!</definedName>
    <definedName name="VU" localSheetId="9" hidden="1">{"'Sheet1'!$L$16"}</definedName>
    <definedName name="VU" localSheetId="14" hidden="1">{"'Sheet1'!$L$16"}</definedName>
    <definedName name="VU" hidden="1">{"'Sheet1'!$L$16"}</definedName>
    <definedName name="walkway" localSheetId="9" hidden="1">{"'Sheet1'!$L$16"}</definedName>
    <definedName name="walkway" localSheetId="14" hidden="1">{"'Sheet1'!$L$16"}</definedName>
    <definedName name="walkway" hidden="1">{"'Sheet1'!$L$16"}</definedName>
    <definedName name="wgyw" localSheetId="9" hidden="1">{"'Sheet1'!$L$16"}</definedName>
    <definedName name="wgyw" localSheetId="14" hidden="1">{"'Sheet1'!$L$16"}</definedName>
    <definedName name="wgyw" hidden="1">{"'Sheet1'!$L$16"}</definedName>
    <definedName name="wrn.chi._.tiÆt." localSheetId="9" hidden="1">{#N/A,#N/A,FALSE,"Chi tiÆt"}</definedName>
    <definedName name="wrn.chi._.tiÆt." localSheetId="14" hidden="1">{#N/A,#N/A,FALSE,"Chi tiÆt"}</definedName>
    <definedName name="wrn.chi._.tiÆt." hidden="1">{#N/A,#N/A,FALSE,"Chi tiÆt"}</definedName>
    <definedName name="wrn.Report." localSheetId="9" hidden="1">{"Offgrid",#N/A,FALSE,"OFFGRID";"Region",#N/A,FALSE,"REGION";"Offgrid -2",#N/A,FALSE,"OFFGRID";"WTP",#N/A,FALSE,"WTP";"WTP -2",#N/A,FALSE,"WTP";"Project",#N/A,FALSE,"PROJECT";"Summary -2",#N/A,FALSE,"SUMMARY"}</definedName>
    <definedName name="wrn.Report." localSheetId="14"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9" hidden="1">{#N/A,#N/A,TRUE,"BT M200 da 10x20"}</definedName>
    <definedName name="wrn.vd." localSheetId="14" hidden="1">{#N/A,#N/A,TRUE,"BT M200 da 10x20"}</definedName>
    <definedName name="wrn.vd." hidden="1">{#N/A,#N/A,TRUE,"BT M200 da 10x20"}</definedName>
    <definedName name="wrnf.report" localSheetId="9" hidden="1">{"Offgrid",#N/A,FALSE,"OFFGRID";"Region",#N/A,FALSE,"REGION";"Offgrid -2",#N/A,FALSE,"OFFGRID";"WTP",#N/A,FALSE,"WTP";"WTP -2",#N/A,FALSE,"WTP";"Project",#N/A,FALSE,"PROJECT";"Summary -2",#N/A,FALSE,"SUMMARY"}</definedName>
    <definedName name="wrnf.report" localSheetId="14"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ww" localSheetId="9" hidden="1">{"Offgrid",#N/A,FALSE,"OFFGRID";"Region",#N/A,FALSE,"REGION";"Offgrid -2",#N/A,FALSE,"OFFGRID";"WTP",#N/A,FALSE,"WTP";"WTP -2",#N/A,FALSE,"WTP";"Project",#N/A,FALSE,"PROJECT";"Summary -2",#N/A,FALSE,"SUMMARY"}</definedName>
    <definedName name="wrww" localSheetId="14" hidden="1">{"Offgrid",#N/A,FALSE,"OFFGRID";"Region",#N/A,FALSE,"REGION";"Offgrid -2",#N/A,FALSE,"OFFGRID";"WTP",#N/A,FALSE,"WTP";"WTP -2",#N/A,FALSE,"WTP";"Project",#N/A,FALSE,"PROJECT";"Summary -2",#N/A,FALSE,"SUMMARY"}</definedName>
    <definedName name="wrww" hidden="1">{"Offgrid",#N/A,FALSE,"OFFGRID";"Region",#N/A,FALSE,"REGION";"Offgrid -2",#N/A,FALSE,"OFFGRID";"WTP",#N/A,FALSE,"WTP";"WTP -2",#N/A,FALSE,"WTP";"Project",#N/A,FALSE,"PROJECT";"Summary -2",#N/A,FALSE,"SUMMARY"}</definedName>
    <definedName name="wwhh" localSheetId="9" hidden="1">{#N/A,#N/A,FALSE,"Chi tiÆt"}</definedName>
    <definedName name="wwhh" localSheetId="14" hidden="1">{#N/A,#N/A,FALSE,"Chi tiÆt"}</definedName>
    <definedName name="wwhh" hidden="1">{#N/A,#N/A,FALSE,"Chi tiÆt"}</definedName>
    <definedName name="wwhwhwrh" localSheetId="9" hidden="1">{"'Sheet1'!$L$16"}</definedName>
    <definedName name="wwhwhwrh" localSheetId="14" hidden="1">{"'Sheet1'!$L$16"}</definedName>
    <definedName name="wwhwhwrh" hidden="1">{"'Sheet1'!$L$16"}</definedName>
    <definedName name="x" localSheetId="9">#N/A</definedName>
    <definedName name="x" localSheetId="14">TDT!x</definedName>
    <definedName name="x">x</definedName>
    <definedName name="xa" localSheetId="9">[38]TTTram!#REF!</definedName>
    <definedName name="xa" localSheetId="14">[39]TTTram!#REF!</definedName>
    <definedName name="xa">[39]TTTram!#REF!</definedName>
    <definedName name="xc" localSheetId="9">[23]!So_Chu.Drop3</definedName>
    <definedName name="xc" localSheetId="14">[24]!So_Chu.Drop3</definedName>
    <definedName name="xc">[24]!So_Chu.Drop3</definedName>
    <definedName name="XDBD" localSheetId="9">'[30]XT_Buoc 3'!#REF!</definedName>
    <definedName name="XDBD" localSheetId="14">'[31]XT_Buoc 3'!#REF!</definedName>
    <definedName name="XDBD">'[31]XT_Buoc 3'!#REF!</definedName>
    <definedName name="ỳdhgg" localSheetId="9" hidden="1">{"'Sheet1'!$L$16"}</definedName>
    <definedName name="ỳdhgg" localSheetId="14" hidden="1">{"'Sheet1'!$L$16"}</definedName>
    <definedName name="ỳdhgg" hidden="1">{"'Sheet1'!$L$16"}</definedName>
    <definedName name="ỵu" localSheetId="9" hidden="1">{"'Sheet1'!$L$16"}</definedName>
    <definedName name="ỵu" localSheetId="14" hidden="1">{"'Sheet1'!$L$16"}</definedName>
    <definedName name="ỵu" hidden="1">{"'Sheet1'!$L$16"}</definedName>
    <definedName name="YvNgam" localSheetId="9">#REF!</definedName>
    <definedName name="YvNgam" localSheetId="14">#REF!</definedName>
    <definedName name="YvNgam">#REF!</definedName>
    <definedName name="YvTreo" localSheetId="9">#REF!</definedName>
    <definedName name="YvTreo" localSheetId="14">#REF!</definedName>
    <definedName name="YvTreo">#REF!</definedName>
    <definedName name="yyjy_ukyu" localSheetId="9" hidden="1">{"'Sheet1'!$L$16"}</definedName>
    <definedName name="yyjy_ukyu" localSheetId="14" hidden="1">{"'Sheet1'!$L$16"}</definedName>
    <definedName name="yyjy_ukyu" hidden="1">{"'Sheet1'!$L$16"}</definedName>
    <definedName name="ZYX" localSheetId="9">#REF!</definedName>
    <definedName name="ZYX" localSheetId="14">#REF!</definedName>
    <definedName name="ZYX">#REF!</definedName>
    <definedName name="ZZZ" localSheetId="9">#REF!</definedName>
    <definedName name="ZZZ" localSheetId="14">#REF!</definedName>
    <definedName name="ZZ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34" l="1"/>
  <c r="D6" i="34"/>
  <c r="D10" i="34" s="1"/>
  <c r="D13" i="34"/>
  <c r="E337" i="29"/>
  <c r="E309" i="29"/>
  <c r="E265" i="29"/>
  <c r="E9" i="31" l="1"/>
  <c r="E12" i="31" s="1"/>
  <c r="L8" i="31"/>
  <c r="K8" i="31"/>
  <c r="J8" i="31"/>
  <c r="I8" i="31"/>
  <c r="H8" i="31"/>
  <c r="G8" i="31"/>
  <c r="F8" i="31"/>
  <c r="L9" i="31" l="1"/>
  <c r="I9" i="31"/>
  <c r="E13" i="31"/>
  <c r="E14" i="31"/>
  <c r="F9" i="31"/>
  <c r="J9" i="31"/>
  <c r="H9" i="31"/>
  <c r="E11" i="31"/>
  <c r="E10" i="31" s="1"/>
  <c r="E16" i="31" s="1"/>
  <c r="E17" i="31" s="1"/>
  <c r="G9" i="31"/>
  <c r="K9" i="31"/>
  <c r="D27" i="4" l="1"/>
  <c r="L14" i="31"/>
  <c r="L13" i="31"/>
  <c r="L12" i="31"/>
  <c r="L11" i="31"/>
  <c r="G14" i="31"/>
  <c r="G13" i="31"/>
  <c r="G12" i="31"/>
  <c r="G11" i="31"/>
  <c r="F14" i="31"/>
  <c r="F13" i="31"/>
  <c r="F12" i="31"/>
  <c r="F11" i="31"/>
  <c r="H13" i="31"/>
  <c r="H12" i="31"/>
  <c r="H11" i="31"/>
  <c r="H14" i="31"/>
  <c r="K14" i="31"/>
  <c r="K13" i="31"/>
  <c r="K12" i="31"/>
  <c r="K11" i="31"/>
  <c r="J14" i="31"/>
  <c r="J13" i="31"/>
  <c r="J12" i="31"/>
  <c r="J11" i="31"/>
  <c r="I13" i="31"/>
  <c r="I14" i="31"/>
  <c r="I12" i="31"/>
  <c r="I11" i="31"/>
  <c r="K10" i="31" l="1"/>
  <c r="K16" i="31" s="1"/>
  <c r="K17" i="31" s="1"/>
  <c r="G10" i="31"/>
  <c r="G16" i="31" s="1"/>
  <c r="G17" i="31" s="1"/>
  <c r="D22" i="4" s="1"/>
  <c r="I10" i="31"/>
  <c r="I16" i="31" s="1"/>
  <c r="I17" i="31" s="1"/>
  <c r="J10" i="31"/>
  <c r="J16" i="31" s="1"/>
  <c r="J17" i="31" s="1"/>
  <c r="F10" i="31"/>
  <c r="F16" i="31" s="1"/>
  <c r="F17" i="31" s="1"/>
  <c r="L10" i="31"/>
  <c r="L16" i="31" s="1"/>
  <c r="L17" i="31" s="1"/>
  <c r="H10" i="31"/>
  <c r="H16" i="31" s="1"/>
  <c r="H17" i="31" s="1"/>
  <c r="A299" i="29"/>
  <c r="A286" i="29"/>
  <c r="A275" i="29"/>
  <c r="A264" i="29"/>
  <c r="A253" i="29"/>
  <c r="A242" i="29"/>
  <c r="A231" i="29"/>
  <c r="A221" i="29"/>
  <c r="A212" i="29"/>
  <c r="A202" i="29"/>
  <c r="A193" i="29"/>
  <c r="A184" i="29"/>
  <c r="A173" i="29"/>
  <c r="A163" i="29"/>
  <c r="A153" i="29"/>
  <c r="A148" i="29"/>
  <c r="A142" i="29"/>
  <c r="A135" i="29"/>
  <c r="A127" i="29"/>
  <c r="A120" i="29"/>
  <c r="A113" i="29"/>
  <c r="A106" i="29"/>
  <c r="A97" i="29"/>
  <c r="A88" i="29"/>
  <c r="A79" i="29"/>
  <c r="A73" i="29"/>
  <c r="A64" i="29"/>
  <c r="A55" i="29"/>
  <c r="A49" i="29"/>
  <c r="A40" i="29"/>
  <c r="A31" i="29"/>
  <c r="A27" i="29"/>
  <c r="A18" i="29"/>
  <c r="A15" i="29"/>
  <c r="A13" i="29"/>
  <c r="D24" i="4" l="1"/>
  <c r="E14" i="5"/>
  <c r="D26" i="4"/>
  <c r="D23" i="4"/>
  <c r="D25" i="4"/>
  <c r="G1" i="35"/>
  <c r="B1" i="35" s="1"/>
  <c r="H2" i="35"/>
  <c r="E14" i="35"/>
  <c r="E13" i="35" l="1"/>
  <c r="E10" i="35"/>
  <c r="G21" i="35"/>
  <c r="G13" i="35"/>
  <c r="E19" i="35"/>
  <c r="E15" i="35"/>
  <c r="E26" i="35"/>
  <c r="E21" i="35"/>
  <c r="E17" i="35"/>
  <c r="E9" i="35"/>
  <c r="E24" i="35"/>
  <c r="E12" i="35"/>
  <c r="G9" i="35"/>
  <c r="F8" i="35"/>
  <c r="G10" i="35"/>
  <c r="D8" i="35"/>
  <c r="G12" i="35"/>
  <c r="G17" i="35" l="1"/>
  <c r="G26" i="35"/>
  <c r="G19" i="35"/>
  <c r="G22" i="35"/>
  <c r="G24" i="35"/>
  <c r="G15" i="35"/>
  <c r="E23" i="35"/>
  <c r="E11" i="35"/>
  <c r="E8" i="35"/>
  <c r="E22" i="35"/>
  <c r="E18" i="35"/>
  <c r="E25" i="35"/>
  <c r="E20" i="35"/>
  <c r="E16" i="35"/>
  <c r="G25" i="35"/>
  <c r="G20" i="35"/>
  <c r="G16" i="35"/>
  <c r="G23" i="35"/>
  <c r="G11" i="35"/>
  <c r="C11" i="35" s="1"/>
  <c r="G8" i="35"/>
  <c r="G18" i="35"/>
  <c r="G14" i="35"/>
  <c r="C14" i="35" s="1"/>
  <c r="C16" i="35" l="1"/>
  <c r="C8" i="35"/>
  <c r="C20" i="35"/>
  <c r="C22" i="35"/>
  <c r="C18" i="35"/>
  <c r="C25" i="35"/>
  <c r="C23" i="35"/>
  <c r="D12" i="34" l="1"/>
  <c r="D11" i="34" s="1"/>
  <c r="G20" i="34"/>
  <c r="G19" i="34"/>
  <c r="F19" i="34"/>
  <c r="I73" i="29"/>
  <c r="F21" i="34"/>
  <c r="G21" i="34" s="1"/>
  <c r="G22" i="34" s="1"/>
  <c r="D14" i="34" l="1"/>
  <c r="H23" i="33"/>
  <c r="H30" i="33"/>
  <c r="H29" i="33"/>
  <c r="H28" i="33"/>
  <c r="H27" i="33"/>
  <c r="H26" i="33"/>
  <c r="H24" i="33"/>
  <c r="H17" i="33"/>
  <c r="H16" i="33"/>
  <c r="H15" i="33"/>
  <c r="H14" i="33"/>
  <c r="H13" i="33"/>
  <c r="H11" i="33"/>
  <c r="H10" i="33"/>
  <c r="D15" i="34" l="1"/>
  <c r="D17" i="32" s="1"/>
  <c r="E17" i="32" s="1"/>
  <c r="F17" i="32" s="1"/>
  <c r="H31" i="33"/>
  <c r="G5" i="33" s="1"/>
  <c r="H5" i="33" s="1"/>
  <c r="H18" i="33"/>
  <c r="G4" i="33" s="1"/>
  <c r="H4" i="33" s="1"/>
  <c r="H6" i="33" l="1"/>
  <c r="D14" i="32" s="1"/>
  <c r="F14" i="32" s="1"/>
  <c r="D6" i="32"/>
  <c r="E12" i="32"/>
  <c r="E11" i="32" s="1"/>
  <c r="E27" i="32"/>
  <c r="F27" i="32" s="1"/>
  <c r="D2" i="32" l="1"/>
  <c r="E683" i="29"/>
  <c r="B364" i="29"/>
  <c r="I64" i="29"/>
  <c r="I55" i="29"/>
  <c r="I13" i="29"/>
  <c r="I4" i="29"/>
  <c r="A1571" i="29"/>
  <c r="A1563" i="29"/>
  <c r="A1553" i="29"/>
  <c r="A1543" i="29"/>
  <c r="A1533" i="29"/>
  <c r="A1524" i="29"/>
  <c r="A1520" i="29"/>
  <c r="A1516" i="29"/>
  <c r="A1513" i="29"/>
  <c r="A1510" i="29"/>
  <c r="A1508" i="29"/>
  <c r="A1503" i="29"/>
  <c r="A1498" i="29"/>
  <c r="A1493" i="29"/>
  <c r="A1488" i="29"/>
  <c r="A1485" i="29"/>
  <c r="A1478" i="29"/>
  <c r="A1475" i="29"/>
  <c r="A1473" i="29"/>
  <c r="A1471" i="29"/>
  <c r="A1469" i="29"/>
  <c r="A1467" i="29"/>
  <c r="A1465" i="29"/>
  <c r="A1462" i="29"/>
  <c r="A1460" i="29"/>
  <c r="A1457" i="29"/>
  <c r="A1452" i="29"/>
  <c r="A1446" i="29"/>
  <c r="A1440" i="29"/>
  <c r="A1434" i="29"/>
  <c r="A1428" i="29"/>
  <c r="A1422" i="29"/>
  <c r="A1417" i="29"/>
  <c r="A1412" i="29"/>
  <c r="A1403" i="29"/>
  <c r="A1396" i="29"/>
  <c r="A1391" i="29"/>
  <c r="A1385" i="29"/>
  <c r="A1381" i="29"/>
  <c r="A1375" i="29"/>
  <c r="A1365" i="29"/>
  <c r="A1359" i="29"/>
  <c r="A1353" i="29"/>
  <c r="A1345" i="29"/>
  <c r="A1339" i="29"/>
  <c r="A1331" i="29"/>
  <c r="A1314" i="29"/>
  <c r="A1308" i="29"/>
  <c r="A1299" i="29"/>
  <c r="A1289" i="29"/>
  <c r="A1280" i="29"/>
  <c r="A1275" i="29"/>
  <c r="A1263" i="29"/>
  <c r="A1254" i="29"/>
  <c r="A1249" i="29"/>
  <c r="A1244" i="29"/>
  <c r="A1234" i="29"/>
  <c r="A1228" i="29"/>
  <c r="A1226" i="29"/>
  <c r="A1221" i="29"/>
  <c r="A1212" i="29"/>
  <c r="A1206" i="29"/>
  <c r="A1203" i="29"/>
  <c r="A1200" i="29"/>
  <c r="A1195" i="29"/>
  <c r="A1191" i="29"/>
  <c r="A1182" i="29"/>
  <c r="A1172" i="29"/>
  <c r="A1162" i="29"/>
  <c r="A1152" i="29"/>
  <c r="A1142" i="29"/>
  <c r="A1132" i="29"/>
  <c r="A1120" i="29"/>
  <c r="A1111" i="29"/>
  <c r="A1102" i="29"/>
  <c r="A1093" i="29"/>
  <c r="A1084" i="29"/>
  <c r="A1075" i="29"/>
  <c r="A1065" i="29"/>
  <c r="A1056" i="29"/>
  <c r="A1047" i="29"/>
  <c r="A1038" i="29"/>
  <c r="A1029" i="29"/>
  <c r="A1020" i="29"/>
  <c r="A1010" i="29"/>
  <c r="A1001" i="29"/>
  <c r="A992" i="29"/>
  <c r="A983" i="29"/>
  <c r="A974" i="29"/>
  <c r="A965" i="29"/>
  <c r="A955" i="29"/>
  <c r="A946" i="29"/>
  <c r="A937" i="29"/>
  <c r="A928" i="29"/>
  <c r="A919" i="29"/>
  <c r="A910" i="29"/>
  <c r="A901" i="29"/>
  <c r="A891" i="29"/>
  <c r="A882" i="29"/>
  <c r="A873" i="29"/>
  <c r="A864" i="29"/>
  <c r="A855" i="29"/>
  <c r="A846" i="29"/>
  <c r="A836" i="29"/>
  <c r="A827" i="29"/>
  <c r="A818" i="29"/>
  <c r="A809" i="29"/>
  <c r="A800" i="29"/>
  <c r="A791" i="29"/>
  <c r="A782" i="29"/>
  <c r="A773" i="29"/>
  <c r="A764" i="29"/>
  <c r="A755" i="29"/>
  <c r="A746" i="29"/>
  <c r="A737" i="29"/>
  <c r="A728" i="29"/>
  <c r="A718" i="29"/>
  <c r="A709" i="29"/>
  <c r="A700" i="29"/>
  <c r="A691" i="29"/>
  <c r="A682" i="29"/>
  <c r="A673" i="29"/>
  <c r="A664" i="29"/>
  <c r="A655" i="29"/>
  <c r="A646" i="29"/>
  <c r="A636" i="29"/>
  <c r="A627" i="29"/>
  <c r="A618" i="29"/>
  <c r="A609" i="29"/>
  <c r="A600" i="29"/>
  <c r="A591" i="29"/>
  <c r="A582" i="29"/>
  <c r="A573" i="29"/>
  <c r="A564" i="29"/>
  <c r="A555" i="29"/>
  <c r="A546" i="29"/>
  <c r="A537" i="29"/>
  <c r="A528" i="29"/>
  <c r="A520" i="29"/>
  <c r="A513" i="29"/>
  <c r="A503" i="29"/>
  <c r="A493" i="29"/>
  <c r="A480" i="29"/>
  <c r="A470" i="29"/>
  <c r="A463" i="29"/>
  <c r="A454" i="29"/>
  <c r="A441" i="29"/>
  <c r="A429" i="29"/>
  <c r="A420" i="29"/>
  <c r="A411" i="29"/>
  <c r="A401" i="29"/>
  <c r="A392" i="29"/>
  <c r="A383" i="29"/>
  <c r="A373" i="29"/>
  <c r="A364" i="29"/>
  <c r="A355" i="29"/>
  <c r="A345" i="29"/>
  <c r="A336" i="29"/>
  <c r="A327" i="29"/>
  <c r="A317" i="29"/>
  <c r="A308" i="29"/>
  <c r="A4" i="29"/>
  <c r="A56" i="29"/>
  <c r="A57" i="29"/>
  <c r="A58" i="29"/>
  <c r="A59" i="29"/>
  <c r="A60" i="29"/>
  <c r="A61" i="29"/>
  <c r="A62" i="29"/>
  <c r="A63" i="29"/>
  <c r="A65" i="29"/>
  <c r="A66" i="29"/>
  <c r="A67" i="29"/>
  <c r="A68" i="29"/>
  <c r="A69" i="29"/>
  <c r="A70" i="29"/>
  <c r="A71" i="29"/>
  <c r="A72" i="29"/>
  <c r="A74" i="29"/>
  <c r="A75" i="29"/>
  <c r="A76" i="29"/>
  <c r="A77" i="29"/>
  <c r="A78" i="29"/>
  <c r="A80" i="29"/>
  <c r="A81" i="29"/>
  <c r="A82" i="29"/>
  <c r="A83" i="29"/>
  <c r="A84" i="29"/>
  <c r="A85" i="29"/>
  <c r="A86" i="29"/>
  <c r="A87" i="29"/>
  <c r="A89" i="29"/>
  <c r="A90" i="29"/>
  <c r="A91" i="29"/>
  <c r="A92" i="29"/>
  <c r="A93" i="29"/>
  <c r="A94" i="29"/>
  <c r="A95" i="29"/>
  <c r="A96" i="29"/>
  <c r="A98" i="29"/>
  <c r="A99" i="29"/>
  <c r="A100" i="29"/>
  <c r="A101" i="29"/>
  <c r="A102" i="29"/>
  <c r="A103" i="29"/>
  <c r="A104" i="29"/>
  <c r="A105" i="29"/>
  <c r="A107" i="29"/>
  <c r="A108" i="29"/>
  <c r="A109" i="29"/>
  <c r="A110" i="29"/>
  <c r="A111" i="29"/>
  <c r="A112" i="29"/>
  <c r="A114" i="29"/>
  <c r="A115" i="29"/>
  <c r="A116" i="29"/>
  <c r="A117" i="29"/>
  <c r="A118" i="29"/>
  <c r="A119" i="29"/>
  <c r="A121" i="29"/>
  <c r="A122" i="29"/>
  <c r="A123" i="29"/>
  <c r="A124" i="29"/>
  <c r="A125" i="29"/>
  <c r="A126" i="29"/>
  <c r="A128" i="29"/>
  <c r="A129" i="29"/>
  <c r="A130" i="29"/>
  <c r="A131" i="29"/>
  <c r="A132" i="29"/>
  <c r="A133" i="29"/>
  <c r="A134" i="29"/>
  <c r="A136" i="29"/>
  <c r="A137" i="29"/>
  <c r="A138" i="29"/>
  <c r="A139" i="29"/>
  <c r="A140" i="29"/>
  <c r="A141" i="29"/>
  <c r="A143" i="29"/>
  <c r="A144" i="29"/>
  <c r="A145" i="29"/>
  <c r="A146" i="29"/>
  <c r="A147" i="29"/>
  <c r="A149" i="29"/>
  <c r="A150" i="29"/>
  <c r="A151" i="29"/>
  <c r="A152" i="29"/>
  <c r="A154" i="29"/>
  <c r="A155" i="29"/>
  <c r="A156" i="29"/>
  <c r="A157" i="29"/>
  <c r="A158" i="29"/>
  <c r="A159" i="29"/>
  <c r="A160" i="29"/>
  <c r="A161" i="29"/>
  <c r="A162" i="29"/>
  <c r="A164" i="29"/>
  <c r="A165" i="29"/>
  <c r="A166" i="29"/>
  <c r="A167" i="29"/>
  <c r="A168" i="29"/>
  <c r="A169" i="29"/>
  <c r="A170" i="29"/>
  <c r="A171" i="29"/>
  <c r="A172" i="29"/>
  <c r="A174" i="29"/>
  <c r="A175" i="29"/>
  <c r="A176" i="29"/>
  <c r="A177" i="29"/>
  <c r="A178" i="29"/>
  <c r="A179" i="29"/>
  <c r="A180" i="29"/>
  <c r="A181" i="29"/>
  <c r="A182" i="29"/>
  <c r="A14" i="29"/>
  <c r="A16" i="29"/>
  <c r="A17" i="29"/>
  <c r="A19" i="29"/>
  <c r="A20" i="29"/>
  <c r="A21" i="29"/>
  <c r="A22" i="29"/>
  <c r="A23" i="29"/>
  <c r="A24" i="29"/>
  <c r="A25" i="29"/>
  <c r="A26" i="29"/>
  <c r="A28" i="29"/>
  <c r="A29" i="29"/>
  <c r="A30" i="29"/>
  <c r="A32" i="29"/>
  <c r="A33" i="29"/>
  <c r="A34" i="29"/>
  <c r="A35" i="29"/>
  <c r="A36" i="29"/>
  <c r="A37" i="29"/>
  <c r="A38" i="29"/>
  <c r="A39" i="29"/>
  <c r="A41" i="29"/>
  <c r="A42" i="29"/>
  <c r="A43" i="29"/>
  <c r="A44" i="29"/>
  <c r="A45" i="29"/>
  <c r="A46" i="29"/>
  <c r="A47" i="29"/>
  <c r="A48" i="29"/>
  <c r="A50" i="29"/>
  <c r="A51" i="29"/>
  <c r="I231" i="29" l="1"/>
  <c r="K9" i="4" l="1"/>
  <c r="L9" i="4" s="1"/>
  <c r="M9" i="4" s="1"/>
  <c r="I1478" i="29"/>
  <c r="H1478" i="29" s="1"/>
  <c r="I1465" i="29"/>
  <c r="H1465" i="29" s="1"/>
  <c r="I1462" i="29"/>
  <c r="H1462" i="29" s="1"/>
  <c r="I1460" i="29"/>
  <c r="H1460" i="29" s="1"/>
  <c r="I1457" i="29"/>
  <c r="H1457" i="29" s="1"/>
  <c r="I1452" i="29"/>
  <c r="H1452" i="29" s="1"/>
  <c r="I1446" i="29"/>
  <c r="H1446" i="29" s="1"/>
  <c r="I1440" i="29"/>
  <c r="H1440" i="29" s="1"/>
  <c r="I1434" i="29"/>
  <c r="H1434" i="29" s="1"/>
  <c r="I1428" i="29"/>
  <c r="H1428" i="29" s="1"/>
  <c r="I1422" i="29"/>
  <c r="H1422" i="29" s="1"/>
  <c r="I1417" i="29"/>
  <c r="H1417" i="29" s="1"/>
  <c r="I1412" i="29"/>
  <c r="H1412" i="29" s="1"/>
  <c r="I1403" i="29"/>
  <c r="H1403" i="29" s="1"/>
  <c r="I1396" i="29"/>
  <c r="H1396" i="29" s="1"/>
  <c r="I1391" i="29"/>
  <c r="H1391" i="29" s="1"/>
  <c r="I1385" i="29"/>
  <c r="H1385" i="29" s="1"/>
  <c r="I1381" i="29"/>
  <c r="H1381" i="29" s="1"/>
  <c r="I1375" i="29"/>
  <c r="H1375" i="29" s="1"/>
  <c r="I1365" i="29"/>
  <c r="H1365" i="29" s="1"/>
  <c r="I1359" i="29"/>
  <c r="H1359" i="29" s="1"/>
  <c r="I1353" i="29"/>
  <c r="H1353" i="29" s="1"/>
  <c r="I1345" i="29"/>
  <c r="H1345" i="29" s="1"/>
  <c r="I1339" i="29"/>
  <c r="H1339" i="29" s="1"/>
  <c r="I1331" i="29"/>
  <c r="H1331" i="29" s="1"/>
  <c r="I1314" i="29"/>
  <c r="H1314" i="29" s="1"/>
  <c r="I1308" i="29"/>
  <c r="H1308" i="29" s="1"/>
  <c r="I1299" i="29"/>
  <c r="H1299" i="29" s="1"/>
  <c r="I1289" i="29"/>
  <c r="H1289" i="29" s="1"/>
  <c r="I1280" i="29"/>
  <c r="H1280" i="29" s="1"/>
  <c r="I1275" i="29"/>
  <c r="H1275" i="29" s="1"/>
  <c r="I1263" i="29"/>
  <c r="H1263" i="29" s="1"/>
  <c r="I1254" i="29"/>
  <c r="H1254" i="29" s="1"/>
  <c r="I1244" i="29"/>
  <c r="H1244" i="29" s="1"/>
  <c r="I1234" i="29"/>
  <c r="H1234" i="29" s="1"/>
  <c r="I1228" i="29"/>
  <c r="H1228" i="29" s="1"/>
  <c r="I1221" i="29"/>
  <c r="H1221" i="29" s="1"/>
  <c r="I1212" i="29"/>
  <c r="H1212" i="29" s="1"/>
  <c r="I1206" i="29"/>
  <c r="H1206" i="29" s="1"/>
  <c r="I1195" i="29"/>
  <c r="H1195" i="29" s="1"/>
  <c r="I1191" i="29"/>
  <c r="H1191" i="29" s="1"/>
  <c r="I1182" i="29"/>
  <c r="H1182" i="29" s="1"/>
  <c r="I1172" i="29"/>
  <c r="H1172" i="29" s="1"/>
  <c r="I1162" i="29"/>
  <c r="H1162" i="29" s="1"/>
  <c r="I1152" i="29"/>
  <c r="H1152" i="29" s="1"/>
  <c r="I1142" i="29"/>
  <c r="H1142" i="29" s="1"/>
  <c r="I1132" i="29"/>
  <c r="H1132" i="29" s="1"/>
  <c r="I528" i="29"/>
  <c r="H528" i="29" s="1"/>
  <c r="I520" i="29"/>
  <c r="H520" i="29" s="1"/>
  <c r="I513" i="29"/>
  <c r="H513" i="29" s="1"/>
  <c r="I503" i="29"/>
  <c r="H503" i="29" s="1"/>
  <c r="I493" i="29"/>
  <c r="H493" i="29" s="1"/>
  <c r="I480" i="29"/>
  <c r="H480" i="29" s="1"/>
  <c r="I470" i="29"/>
  <c r="H470" i="29" s="1"/>
  <c r="I463" i="29"/>
  <c r="H463" i="29" s="1"/>
  <c r="I454" i="29"/>
  <c r="H454" i="29" s="1"/>
  <c r="I441" i="29"/>
  <c r="H441" i="29" s="1"/>
  <c r="I429" i="29"/>
  <c r="I420" i="29"/>
  <c r="I411" i="29"/>
  <c r="I401" i="29"/>
  <c r="H401" i="29" s="1"/>
  <c r="I392" i="29"/>
  <c r="I383" i="29"/>
  <c r="I373" i="29"/>
  <c r="I364" i="29"/>
  <c r="I355" i="29"/>
  <c r="I327" i="29"/>
  <c r="I299" i="29"/>
  <c r="I286" i="29"/>
  <c r="I275" i="29"/>
  <c r="I253" i="29"/>
  <c r="I242" i="29"/>
  <c r="I221" i="29"/>
  <c r="H221" i="29" s="1"/>
  <c r="G221" i="29" s="1"/>
  <c r="I212" i="29"/>
  <c r="H212" i="29" s="1"/>
  <c r="G212" i="29" s="1"/>
  <c r="I202" i="29"/>
  <c r="H202" i="29" s="1"/>
  <c r="G202" i="29" s="1"/>
  <c r="I193" i="29"/>
  <c r="H193" i="29" s="1"/>
  <c r="G193" i="29" s="1"/>
  <c r="I184" i="29"/>
  <c r="H184" i="29" s="1"/>
  <c r="G184" i="29" s="1"/>
  <c r="I173" i="29"/>
  <c r="I163" i="29"/>
  <c r="I153" i="29"/>
  <c r="I148" i="29"/>
  <c r="H148" i="29" s="1"/>
  <c r="I142" i="29"/>
  <c r="H142" i="29" s="1"/>
  <c r="I135" i="29"/>
  <c r="H135" i="29" s="1"/>
  <c r="I127" i="29"/>
  <c r="H127" i="29" s="1"/>
  <c r="I120" i="29"/>
  <c r="H120" i="29" s="1"/>
  <c r="I113" i="29"/>
  <c r="H113" i="29" s="1"/>
  <c r="I106" i="29"/>
  <c r="H106" i="29" s="1"/>
  <c r="I97" i="29"/>
  <c r="H97" i="29" s="1"/>
  <c r="I88" i="29"/>
  <c r="H88" i="29" s="1"/>
  <c r="G88" i="29" s="1"/>
  <c r="I79" i="29"/>
  <c r="H79" i="29" s="1"/>
  <c r="G79" i="29" s="1"/>
  <c r="H64" i="29"/>
  <c r="G64" i="29" s="1"/>
  <c r="I49" i="29"/>
  <c r="H49" i="29" s="1"/>
  <c r="G49" i="29" s="1"/>
  <c r="I40" i="29"/>
  <c r="H40" i="29" s="1"/>
  <c r="G40" i="29" s="1"/>
  <c r="I31" i="29"/>
  <c r="H31" i="29" s="1"/>
  <c r="G31" i="29" s="1"/>
  <c r="I27" i="29"/>
  <c r="H27" i="29" s="1"/>
  <c r="G27" i="29" s="1"/>
  <c r="I18" i="29"/>
  <c r="H18" i="29" s="1"/>
  <c r="G18" i="29" s="1"/>
  <c r="I15" i="29"/>
  <c r="H15" i="29" s="1"/>
  <c r="G15" i="29" s="1"/>
  <c r="H13" i="29"/>
  <c r="H4" i="29"/>
  <c r="I1553" i="29"/>
  <c r="H1553" i="29" s="1"/>
  <c r="I1563" i="29"/>
  <c r="H1563" i="29" s="1"/>
  <c r="I1571" i="29"/>
  <c r="H1571" i="29" s="1"/>
  <c r="H73" i="29"/>
  <c r="G73" i="29" s="1"/>
  <c r="K7" i="4"/>
  <c r="L7" i="4" s="1"/>
  <c r="M7" i="4" s="1"/>
  <c r="I1543" i="29"/>
  <c r="H1543" i="29" s="1"/>
  <c r="I1533" i="29"/>
  <c r="H1533" i="29" s="1"/>
  <c r="I1524" i="29"/>
  <c r="H1524" i="29" s="1"/>
  <c r="I1520" i="29"/>
  <c r="H1520" i="29" s="1"/>
  <c r="I1516" i="29"/>
  <c r="H1516" i="29" s="1"/>
  <c r="I1513" i="29"/>
  <c r="H1513" i="29" s="1"/>
  <c r="I1508" i="29"/>
  <c r="H1508" i="29" s="1"/>
  <c r="I1510" i="29"/>
  <c r="H1510" i="29" s="1"/>
  <c r="I1503" i="29"/>
  <c r="H1503" i="29" s="1"/>
  <c r="I1498" i="29"/>
  <c r="H1498" i="29" s="1"/>
  <c r="I1493" i="29"/>
  <c r="H1493" i="29" s="1"/>
  <c r="I1488" i="29"/>
  <c r="H1488" i="29" s="1"/>
  <c r="I1485" i="29"/>
  <c r="H1485" i="29" s="1"/>
  <c r="I1475" i="29"/>
  <c r="H1475" i="29" s="1"/>
  <c r="I1473" i="29"/>
  <c r="H1473" i="29" s="1"/>
  <c r="I1471" i="29"/>
  <c r="H1471" i="29" s="1"/>
  <c r="I1469" i="29"/>
  <c r="H1469" i="29" s="1"/>
  <c r="I1467" i="29"/>
  <c r="H1467" i="29" s="1"/>
  <c r="I1249" i="29"/>
  <c r="H1249" i="29" s="1"/>
  <c r="I1226" i="29"/>
  <c r="H1226" i="29" s="1"/>
  <c r="I1203" i="29"/>
  <c r="H1203" i="29" s="1"/>
  <c r="I1200" i="29"/>
  <c r="H1200" i="29" s="1"/>
  <c r="H55" i="29"/>
  <c r="G55" i="29" s="1"/>
  <c r="F26" i="24"/>
  <c r="F27" i="24"/>
  <c r="F28" i="24"/>
  <c r="F29" i="24"/>
  <c r="F30" i="24"/>
  <c r="F32" i="24"/>
  <c r="E33" i="24"/>
  <c r="F33" i="24" s="1"/>
  <c r="F34" i="24"/>
  <c r="F6" i="24"/>
  <c r="F7" i="24"/>
  <c r="E9" i="24"/>
  <c r="F9" i="24"/>
  <c r="F10" i="24"/>
  <c r="F11" i="24"/>
  <c r="F12" i="24"/>
  <c r="F13" i="24"/>
  <c r="F15" i="24"/>
  <c r="E16" i="24"/>
  <c r="F16" i="24" s="1"/>
  <c r="F18" i="24"/>
  <c r="E19" i="24"/>
  <c r="F19" i="24" s="1"/>
  <c r="F20" i="24"/>
  <c r="F22" i="24"/>
  <c r="F23" i="24"/>
  <c r="E4" i="3"/>
  <c r="G4" i="3" s="1"/>
  <c r="E5" i="3"/>
  <c r="G5" i="3" s="1"/>
  <c r="E6" i="3"/>
  <c r="G6" i="3" s="1"/>
  <c r="B308" i="29"/>
  <c r="B310" i="6" s="1"/>
  <c r="B317" i="29"/>
  <c r="B319" i="6" s="1"/>
  <c r="B336" i="29"/>
  <c r="B338" i="6" s="1"/>
  <c r="B345" i="29"/>
  <c r="B347" i="6" s="1"/>
  <c r="B366" i="6"/>
  <c r="B373" i="29"/>
  <c r="B375" i="6" s="1"/>
  <c r="B392" i="29"/>
  <c r="B394" i="6" s="1"/>
  <c r="B401" i="29"/>
  <c r="B403" i="6" s="1"/>
  <c r="B420" i="29"/>
  <c r="B422" i="6" s="1"/>
  <c r="B429" i="29"/>
  <c r="B431" i="6" s="1"/>
  <c r="F9" i="2"/>
  <c r="F10" i="2"/>
  <c r="F11" i="2"/>
  <c r="F13" i="2"/>
  <c r="F14" i="2"/>
  <c r="F15" i="2"/>
  <c r="E5" i="1"/>
  <c r="E6" i="1"/>
  <c r="E7" i="1"/>
  <c r="E8" i="1"/>
  <c r="E9" i="1"/>
  <c r="E10" i="1"/>
  <c r="E11" i="1"/>
  <c r="E12" i="1"/>
  <c r="E13" i="1"/>
  <c r="E14" i="1"/>
  <c r="E15" i="1"/>
  <c r="E16" i="1"/>
  <c r="E17" i="1"/>
  <c r="K8" i="4"/>
  <c r="L8" i="4" s="1"/>
  <c r="K10" i="4"/>
  <c r="L10" i="4" s="1"/>
  <c r="M10" i="4" s="1"/>
  <c r="K11" i="4"/>
  <c r="L11" i="4" s="1"/>
  <c r="M11" i="4" s="1"/>
  <c r="L12" i="4"/>
  <c r="K13" i="4"/>
  <c r="L13" i="4" s="1"/>
  <c r="M13" i="4" s="1"/>
  <c r="K14" i="4"/>
  <c r="L14" i="4" s="1"/>
  <c r="M14" i="4" s="1"/>
  <c r="K15" i="4"/>
  <c r="L15" i="4" s="1"/>
  <c r="M15" i="4" s="1"/>
  <c r="M1583" i="29"/>
  <c r="M1582" i="29"/>
  <c r="M1581" i="29"/>
  <c r="B234" i="6"/>
  <c r="B236" i="6"/>
  <c r="B242" i="6"/>
  <c r="B247" i="6"/>
  <c r="B248" i="6"/>
  <c r="B249" i="6"/>
  <c r="B251" i="6"/>
  <c r="B252" i="6"/>
  <c r="B256" i="6"/>
  <c r="B257" i="6"/>
  <c r="B258" i="6"/>
  <c r="B260" i="6"/>
  <c r="B262" i="6"/>
  <c r="B264" i="6"/>
  <c r="B265" i="6"/>
  <c r="B267" i="6"/>
  <c r="E266" i="29"/>
  <c r="B268" i="6" s="1"/>
  <c r="E267" i="29"/>
  <c r="E268" i="29"/>
  <c r="B270" i="6" s="1"/>
  <c r="E269" i="29"/>
  <c r="B271" i="6" s="1"/>
  <c r="E270" i="29"/>
  <c r="B272" i="6" s="1"/>
  <c r="E271" i="29"/>
  <c r="E272" i="29"/>
  <c r="B274" i="6" s="1"/>
  <c r="E273" i="29"/>
  <c r="B275" i="6" s="1"/>
  <c r="E274" i="29"/>
  <c r="B276" i="6" s="1"/>
  <c r="B278" i="6"/>
  <c r="B279" i="6"/>
  <c r="B282" i="6"/>
  <c r="B283" i="6"/>
  <c r="B284" i="6"/>
  <c r="B286" i="6"/>
  <c r="B287" i="6"/>
  <c r="B289" i="6"/>
  <c r="B291" i="6"/>
  <c r="B292" i="6"/>
  <c r="B293" i="6"/>
  <c r="B295" i="6"/>
  <c r="B296" i="6"/>
  <c r="B297" i="6"/>
  <c r="B302" i="6"/>
  <c r="B303" i="6"/>
  <c r="B306" i="6"/>
  <c r="B307" i="6"/>
  <c r="B308" i="6"/>
  <c r="B311" i="6"/>
  <c r="E310" i="29"/>
  <c r="B312" i="6" s="1"/>
  <c r="E311" i="29"/>
  <c r="B313" i="6" s="1"/>
  <c r="E312" i="29"/>
  <c r="B314" i="6" s="1"/>
  <c r="E313" i="29"/>
  <c r="B315" i="6" s="1"/>
  <c r="E314" i="29"/>
  <c r="B316" i="6" s="1"/>
  <c r="E315" i="29"/>
  <c r="B317" i="6" s="1"/>
  <c r="E316" i="29"/>
  <c r="B318" i="6" s="1"/>
  <c r="E318" i="29"/>
  <c r="B320" i="6" s="1"/>
  <c r="E319" i="29"/>
  <c r="B321" i="6" s="1"/>
  <c r="E320" i="29"/>
  <c r="B322" i="6" s="1"/>
  <c r="E321" i="29"/>
  <c r="B323" i="6" s="1"/>
  <c r="E322" i="29"/>
  <c r="B324" i="6" s="1"/>
  <c r="E323" i="29"/>
  <c r="B325" i="6" s="1"/>
  <c r="E324" i="29"/>
  <c r="B326" i="6" s="1"/>
  <c r="E325" i="29"/>
  <c r="B327" i="6" s="1"/>
  <c r="B330" i="6"/>
  <c r="B331" i="6"/>
  <c r="B332" i="6"/>
  <c r="B334" i="6"/>
  <c r="B335" i="6"/>
  <c r="B336" i="6"/>
  <c r="B339" i="6"/>
  <c r="E338" i="29"/>
  <c r="B340" i="6" s="1"/>
  <c r="E339" i="29"/>
  <c r="B341" i="6" s="1"/>
  <c r="E340" i="29"/>
  <c r="B342" i="6" s="1"/>
  <c r="E341" i="29"/>
  <c r="B343" i="6" s="1"/>
  <c r="E342" i="29"/>
  <c r="B344" i="6" s="1"/>
  <c r="E343" i="29"/>
  <c r="B345" i="6" s="1"/>
  <c r="E344" i="29"/>
  <c r="B346" i="6" s="1"/>
  <c r="E346" i="29"/>
  <c r="B348" i="6" s="1"/>
  <c r="E347" i="29"/>
  <c r="B349" i="6" s="1"/>
  <c r="E348" i="29"/>
  <c r="B350" i="6" s="1"/>
  <c r="E349" i="29"/>
  <c r="B351" i="6" s="1"/>
  <c r="E350" i="29"/>
  <c r="B352" i="6" s="1"/>
  <c r="E351" i="29"/>
  <c r="B353" i="6" s="1"/>
  <c r="E352" i="29"/>
  <c r="B354" i="6" s="1"/>
  <c r="E353" i="29"/>
  <c r="B355" i="6" s="1"/>
  <c r="B358" i="6"/>
  <c r="B359" i="6"/>
  <c r="B360" i="6"/>
  <c r="B362" i="6"/>
  <c r="B363" i="6"/>
  <c r="B364" i="6"/>
  <c r="B367" i="6"/>
  <c r="B368" i="6"/>
  <c r="B369" i="6"/>
  <c r="B371" i="6"/>
  <c r="B372" i="6"/>
  <c r="B376" i="6"/>
  <c r="B377" i="6"/>
  <c r="B378" i="6"/>
  <c r="B380" i="6"/>
  <c r="B381" i="6"/>
  <c r="B382" i="6"/>
  <c r="B386" i="6"/>
  <c r="B387" i="6"/>
  <c r="B388" i="6"/>
  <c r="B390" i="6"/>
  <c r="B391" i="6"/>
  <c r="B392" i="6"/>
  <c r="B395" i="6"/>
  <c r="B396" i="6"/>
  <c r="B397" i="6"/>
  <c r="B399" i="6"/>
  <c r="B400" i="6"/>
  <c r="B404" i="6"/>
  <c r="B405" i="6"/>
  <c r="B406" i="6"/>
  <c r="B408" i="6"/>
  <c r="B409" i="6"/>
  <c r="B410" i="6"/>
  <c r="B414" i="6"/>
  <c r="B415" i="6"/>
  <c r="B416" i="6"/>
  <c r="B418" i="6"/>
  <c r="B419" i="6"/>
  <c r="B420" i="6"/>
  <c r="B423" i="6"/>
  <c r="B424" i="6"/>
  <c r="B425" i="6"/>
  <c r="B427" i="6"/>
  <c r="B428" i="6"/>
  <c r="B432" i="6"/>
  <c r="B433" i="6"/>
  <c r="B434" i="6"/>
  <c r="B436" i="6"/>
  <c r="B437" i="6"/>
  <c r="B541" i="6"/>
  <c r="B542" i="6"/>
  <c r="B543" i="6"/>
  <c r="B545" i="6"/>
  <c r="B546" i="6"/>
  <c r="B547" i="6"/>
  <c r="B549" i="6"/>
  <c r="B550" i="6"/>
  <c r="B551" i="6"/>
  <c r="B552" i="6"/>
  <c r="B553" i="6"/>
  <c r="B554" i="6"/>
  <c r="B555" i="6"/>
  <c r="B556" i="6"/>
  <c r="B558" i="6"/>
  <c r="B559" i="6"/>
  <c r="B560" i="6"/>
  <c r="B561" i="6"/>
  <c r="B562" i="6"/>
  <c r="B563" i="6"/>
  <c r="B564" i="6"/>
  <c r="B565" i="6"/>
  <c r="B567" i="6"/>
  <c r="B568" i="6"/>
  <c r="B569" i="6"/>
  <c r="B570" i="6"/>
  <c r="B571" i="6"/>
  <c r="B572" i="6"/>
  <c r="B573" i="6"/>
  <c r="B574" i="6"/>
  <c r="B577" i="6"/>
  <c r="B578" i="6"/>
  <c r="B579" i="6"/>
  <c r="B581" i="6"/>
  <c r="B582" i="6"/>
  <c r="B583" i="6"/>
  <c r="B585" i="6"/>
  <c r="B586" i="6"/>
  <c r="B587" i="6"/>
  <c r="B588" i="6"/>
  <c r="B589" i="6"/>
  <c r="B590" i="6"/>
  <c r="B591" i="6"/>
  <c r="B592" i="6"/>
  <c r="B594" i="6"/>
  <c r="B595" i="6"/>
  <c r="B596" i="6"/>
  <c r="B597" i="6"/>
  <c r="B598" i="6"/>
  <c r="B599" i="6"/>
  <c r="B600" i="6"/>
  <c r="B601" i="6"/>
  <c r="B603" i="6"/>
  <c r="B604" i="6"/>
  <c r="B605" i="6"/>
  <c r="B606" i="6"/>
  <c r="B607" i="6"/>
  <c r="B608" i="6"/>
  <c r="B609" i="6"/>
  <c r="B610" i="6"/>
  <c r="B613" i="6"/>
  <c r="B614" i="6"/>
  <c r="B615" i="6"/>
  <c r="B617" i="6"/>
  <c r="B618" i="6"/>
  <c r="B619" i="6"/>
  <c r="B621" i="6"/>
  <c r="B622" i="6"/>
  <c r="B623" i="6"/>
  <c r="B624" i="6"/>
  <c r="B625" i="6"/>
  <c r="B626" i="6"/>
  <c r="B627" i="6"/>
  <c r="B628" i="6"/>
  <c r="B630" i="6"/>
  <c r="B631" i="6"/>
  <c r="B632" i="6"/>
  <c r="B633" i="6"/>
  <c r="B634" i="6"/>
  <c r="B635" i="6"/>
  <c r="B636" i="6"/>
  <c r="B637" i="6"/>
  <c r="B639" i="6"/>
  <c r="B640" i="6"/>
  <c r="B641" i="6"/>
  <c r="B642" i="6"/>
  <c r="B643" i="6"/>
  <c r="B645" i="6"/>
  <c r="B646" i="6"/>
  <c r="B650" i="6"/>
  <c r="B651" i="6"/>
  <c r="B652" i="6"/>
  <c r="B654" i="6"/>
  <c r="B655" i="6"/>
  <c r="B656" i="6"/>
  <c r="B658" i="6"/>
  <c r="B659" i="6"/>
  <c r="B660" i="6"/>
  <c r="B661" i="6"/>
  <c r="B662" i="6"/>
  <c r="B663" i="6"/>
  <c r="B664" i="6"/>
  <c r="B665" i="6"/>
  <c r="B667" i="6"/>
  <c r="B668" i="6"/>
  <c r="B669" i="6"/>
  <c r="B670" i="6"/>
  <c r="B671" i="6"/>
  <c r="B673" i="6"/>
  <c r="B674" i="6"/>
  <c r="E674" i="29"/>
  <c r="B676" i="6" s="1"/>
  <c r="E675" i="29"/>
  <c r="B677" i="6" s="1"/>
  <c r="E676" i="29"/>
  <c r="B678" i="6" s="1"/>
  <c r="E677" i="29"/>
  <c r="B679" i="6" s="1"/>
  <c r="E678" i="29"/>
  <c r="B680" i="6" s="1"/>
  <c r="E679" i="29"/>
  <c r="B681" i="6" s="1"/>
  <c r="E680" i="29"/>
  <c r="B682" i="6" s="1"/>
  <c r="E681" i="29"/>
  <c r="B683" i="6" s="1"/>
  <c r="E684" i="29"/>
  <c r="B686" i="6" s="1"/>
  <c r="E685" i="29"/>
  <c r="B687" i="6" s="1"/>
  <c r="E686" i="29"/>
  <c r="B688" i="6" s="1"/>
  <c r="E687" i="29"/>
  <c r="E688" i="29"/>
  <c r="E689" i="29"/>
  <c r="B691" i="6" s="1"/>
  <c r="E690" i="29"/>
  <c r="B692" i="6" s="1"/>
  <c r="E692" i="29"/>
  <c r="B694" i="6" s="1"/>
  <c r="E693" i="29"/>
  <c r="B695" i="6" s="1"/>
  <c r="E694" i="29"/>
  <c r="B696" i="6" s="1"/>
  <c r="E695" i="29"/>
  <c r="B697" i="6" s="1"/>
  <c r="E696" i="29"/>
  <c r="B698" i="6" s="1"/>
  <c r="E697" i="29"/>
  <c r="B699" i="6" s="1"/>
  <c r="E698" i="29"/>
  <c r="B700" i="6" s="1"/>
  <c r="E699" i="29"/>
  <c r="B701" i="6" s="1"/>
  <c r="E701" i="29"/>
  <c r="B703" i="6" s="1"/>
  <c r="E702" i="29"/>
  <c r="B704" i="6" s="1"/>
  <c r="E703" i="29"/>
  <c r="B705" i="6" s="1"/>
  <c r="E704" i="29"/>
  <c r="B706" i="6" s="1"/>
  <c r="E705" i="29"/>
  <c r="B707" i="6" s="1"/>
  <c r="E706" i="29"/>
  <c r="B708" i="6" s="1"/>
  <c r="E707" i="29"/>
  <c r="B709" i="6" s="1"/>
  <c r="E708" i="29"/>
  <c r="B710" i="6" s="1"/>
  <c r="E710" i="29"/>
  <c r="B712" i="6" s="1"/>
  <c r="E711" i="29"/>
  <c r="B713" i="6" s="1"/>
  <c r="E712" i="29"/>
  <c r="B714" i="6" s="1"/>
  <c r="E713" i="29"/>
  <c r="B715" i="6" s="1"/>
  <c r="E714" i="29"/>
  <c r="B716" i="6" s="1"/>
  <c r="E715" i="29"/>
  <c r="B717" i="6" s="1"/>
  <c r="E716" i="29"/>
  <c r="B718" i="6" s="1"/>
  <c r="E717" i="29"/>
  <c r="B719" i="6" s="1"/>
  <c r="E719" i="29"/>
  <c r="B721" i="6" s="1"/>
  <c r="E720" i="29"/>
  <c r="B722" i="6" s="1"/>
  <c r="E721" i="29"/>
  <c r="B723" i="6" s="1"/>
  <c r="E722" i="29"/>
  <c r="B724" i="6" s="1"/>
  <c r="E723" i="29"/>
  <c r="B725" i="6" s="1"/>
  <c r="E724" i="29"/>
  <c r="B726" i="6" s="1"/>
  <c r="E725" i="29"/>
  <c r="B727" i="6" s="1"/>
  <c r="E726" i="29"/>
  <c r="B728" i="6" s="1"/>
  <c r="E729" i="29"/>
  <c r="B731" i="6" s="1"/>
  <c r="E730" i="29"/>
  <c r="B732" i="6" s="1"/>
  <c r="E731" i="29"/>
  <c r="B733" i="6" s="1"/>
  <c r="E732" i="29"/>
  <c r="B734" i="6" s="1"/>
  <c r="E733" i="29"/>
  <c r="B735" i="6" s="1"/>
  <c r="E734" i="29"/>
  <c r="B736" i="6" s="1"/>
  <c r="E735" i="29"/>
  <c r="B737" i="6" s="1"/>
  <c r="E736" i="29"/>
  <c r="B738" i="6" s="1"/>
  <c r="E738" i="29"/>
  <c r="B740" i="6" s="1"/>
  <c r="E739" i="29"/>
  <c r="B741" i="6" s="1"/>
  <c r="E740" i="29"/>
  <c r="B742" i="6" s="1"/>
  <c r="E741" i="29"/>
  <c r="B743" i="6" s="1"/>
  <c r="E742" i="29"/>
  <c r="B744" i="6" s="1"/>
  <c r="E743" i="29"/>
  <c r="B745" i="6" s="1"/>
  <c r="E744" i="29"/>
  <c r="B746" i="6" s="1"/>
  <c r="E745" i="29"/>
  <c r="B747" i="6" s="1"/>
  <c r="E747" i="29"/>
  <c r="B749" i="6" s="1"/>
  <c r="E748" i="29"/>
  <c r="B750" i="6" s="1"/>
  <c r="E749" i="29"/>
  <c r="B751" i="6" s="1"/>
  <c r="E750" i="29"/>
  <c r="B752" i="6" s="1"/>
  <c r="E751" i="29"/>
  <c r="B753" i="6" s="1"/>
  <c r="E752" i="29"/>
  <c r="B754" i="6" s="1"/>
  <c r="E753" i="29"/>
  <c r="B755" i="6" s="1"/>
  <c r="E754" i="29"/>
  <c r="B756" i="6" s="1"/>
  <c r="E756" i="29"/>
  <c r="B758" i="6" s="1"/>
  <c r="E757" i="29"/>
  <c r="B759" i="6" s="1"/>
  <c r="E758" i="29"/>
  <c r="B760" i="6" s="1"/>
  <c r="E759" i="29"/>
  <c r="B761" i="6" s="1"/>
  <c r="E760" i="29"/>
  <c r="B762" i="6" s="1"/>
  <c r="E761" i="29"/>
  <c r="B763" i="6" s="1"/>
  <c r="E762" i="29"/>
  <c r="B764" i="6" s="1"/>
  <c r="E763" i="29"/>
  <c r="B765" i="6" s="1"/>
  <c r="E765" i="29"/>
  <c r="E766" i="29"/>
  <c r="B768" i="6" s="1"/>
  <c r="E767" i="29"/>
  <c r="B769" i="6" s="1"/>
  <c r="E768" i="29"/>
  <c r="B770" i="6" s="1"/>
  <c r="E769" i="29"/>
  <c r="E770" i="29"/>
  <c r="B772" i="6" s="1"/>
  <c r="E771" i="29"/>
  <c r="B773" i="6" s="1"/>
  <c r="E772" i="29"/>
  <c r="B774" i="6" s="1"/>
  <c r="E774" i="29"/>
  <c r="B776" i="6" s="1"/>
  <c r="E775" i="29"/>
  <c r="B777" i="6" s="1"/>
  <c r="E776" i="29"/>
  <c r="B778" i="6" s="1"/>
  <c r="E777" i="29"/>
  <c r="B779" i="6" s="1"/>
  <c r="E778" i="29"/>
  <c r="B780" i="6" s="1"/>
  <c r="E779" i="29"/>
  <c r="B781" i="6" s="1"/>
  <c r="E780" i="29"/>
  <c r="B782" i="6" s="1"/>
  <c r="E781" i="29"/>
  <c r="B783" i="6" s="1"/>
  <c r="E783" i="29"/>
  <c r="B785" i="6" s="1"/>
  <c r="E784" i="29"/>
  <c r="B786" i="6" s="1"/>
  <c r="E785" i="29"/>
  <c r="B787" i="6" s="1"/>
  <c r="E786" i="29"/>
  <c r="B788" i="6" s="1"/>
  <c r="E787" i="29"/>
  <c r="B789" i="6" s="1"/>
  <c r="E788" i="29"/>
  <c r="B790" i="6" s="1"/>
  <c r="E789" i="29"/>
  <c r="B791" i="6" s="1"/>
  <c r="E790" i="29"/>
  <c r="B792" i="6" s="1"/>
  <c r="E792" i="29"/>
  <c r="B794" i="6" s="1"/>
  <c r="E793" i="29"/>
  <c r="B795" i="6" s="1"/>
  <c r="E794" i="29"/>
  <c r="B796" i="6" s="1"/>
  <c r="E795" i="29"/>
  <c r="B797" i="6" s="1"/>
  <c r="E796" i="29"/>
  <c r="B798" i="6" s="1"/>
  <c r="E797" i="29"/>
  <c r="B799" i="6" s="1"/>
  <c r="E798" i="29"/>
  <c r="B800" i="6" s="1"/>
  <c r="E799" i="29"/>
  <c r="B801" i="6" s="1"/>
  <c r="E801" i="29"/>
  <c r="B803" i="6" s="1"/>
  <c r="E802" i="29"/>
  <c r="B804" i="6" s="1"/>
  <c r="E803" i="29"/>
  <c r="B805" i="6" s="1"/>
  <c r="E804" i="29"/>
  <c r="B806" i="6" s="1"/>
  <c r="E805" i="29"/>
  <c r="B807" i="6" s="1"/>
  <c r="E806" i="29"/>
  <c r="B808" i="6" s="1"/>
  <c r="E807" i="29"/>
  <c r="B809" i="6" s="1"/>
  <c r="E808" i="29"/>
  <c r="B810" i="6" s="1"/>
  <c r="E810" i="29"/>
  <c r="B812" i="6" s="1"/>
  <c r="E811" i="29"/>
  <c r="B813" i="6" s="1"/>
  <c r="E812" i="29"/>
  <c r="B814" i="6" s="1"/>
  <c r="E813" i="29"/>
  <c r="B815" i="6" s="1"/>
  <c r="E814" i="29"/>
  <c r="B816" i="6" s="1"/>
  <c r="E815" i="29"/>
  <c r="B817" i="6" s="1"/>
  <c r="E816" i="29"/>
  <c r="B818" i="6" s="1"/>
  <c r="E817" i="29"/>
  <c r="B819" i="6" s="1"/>
  <c r="E819" i="29"/>
  <c r="B821" i="6" s="1"/>
  <c r="E820" i="29"/>
  <c r="B822" i="6" s="1"/>
  <c r="E821" i="29"/>
  <c r="B823" i="6" s="1"/>
  <c r="E822" i="29"/>
  <c r="B824" i="6" s="1"/>
  <c r="E823" i="29"/>
  <c r="B825" i="6" s="1"/>
  <c r="E824" i="29"/>
  <c r="B826" i="6" s="1"/>
  <c r="E825" i="29"/>
  <c r="B827" i="6" s="1"/>
  <c r="E826" i="29"/>
  <c r="B828" i="6" s="1"/>
  <c r="E828" i="29"/>
  <c r="B830" i="6" s="1"/>
  <c r="E829" i="29"/>
  <c r="B831" i="6" s="1"/>
  <c r="E830" i="29"/>
  <c r="B832" i="6" s="1"/>
  <c r="E831" i="29"/>
  <c r="B833" i="6" s="1"/>
  <c r="E832" i="29"/>
  <c r="B834" i="6" s="1"/>
  <c r="E833" i="29"/>
  <c r="B835" i="6" s="1"/>
  <c r="E834" i="29"/>
  <c r="B836" i="6" s="1"/>
  <c r="E835" i="29"/>
  <c r="B837" i="6" s="1"/>
  <c r="E837" i="29"/>
  <c r="E838" i="29"/>
  <c r="B840" i="6" s="1"/>
  <c r="E839" i="29"/>
  <c r="B841" i="6" s="1"/>
  <c r="E840" i="29"/>
  <c r="B842" i="6" s="1"/>
  <c r="E841" i="29"/>
  <c r="E842" i="29"/>
  <c r="B844" i="6" s="1"/>
  <c r="E843" i="29"/>
  <c r="B845" i="6" s="1"/>
  <c r="E844" i="29"/>
  <c r="B846" i="6" s="1"/>
  <c r="E847" i="29"/>
  <c r="B849" i="6" s="1"/>
  <c r="E848" i="29"/>
  <c r="B850" i="6" s="1"/>
  <c r="E849" i="29"/>
  <c r="B851" i="6" s="1"/>
  <c r="E850" i="29"/>
  <c r="B852" i="6" s="1"/>
  <c r="E851" i="29"/>
  <c r="B853" i="6" s="1"/>
  <c r="E852" i="29"/>
  <c r="B854" i="6" s="1"/>
  <c r="E853" i="29"/>
  <c r="B855" i="6" s="1"/>
  <c r="E854" i="29"/>
  <c r="B856" i="6" s="1"/>
  <c r="E856" i="29"/>
  <c r="B858" i="6" s="1"/>
  <c r="E857" i="29"/>
  <c r="B859" i="6" s="1"/>
  <c r="E858" i="29"/>
  <c r="B860" i="6" s="1"/>
  <c r="E859" i="29"/>
  <c r="B861" i="6" s="1"/>
  <c r="E860" i="29"/>
  <c r="B862" i="6" s="1"/>
  <c r="E861" i="29"/>
  <c r="B863" i="6" s="1"/>
  <c r="E862" i="29"/>
  <c r="B864" i="6" s="1"/>
  <c r="E863" i="29"/>
  <c r="B865" i="6" s="1"/>
  <c r="E865" i="29"/>
  <c r="B867" i="6" s="1"/>
  <c r="E866" i="29"/>
  <c r="B868" i="6" s="1"/>
  <c r="E867" i="29"/>
  <c r="B869" i="6" s="1"/>
  <c r="E868" i="29"/>
  <c r="B870" i="6" s="1"/>
  <c r="E869" i="29"/>
  <c r="B871" i="6" s="1"/>
  <c r="E870" i="29"/>
  <c r="E871" i="29"/>
  <c r="B873" i="6" s="1"/>
  <c r="E872" i="29"/>
  <c r="B874" i="6" s="1"/>
  <c r="E874" i="29"/>
  <c r="B876" i="6" s="1"/>
  <c r="E875" i="29"/>
  <c r="B877" i="6" s="1"/>
  <c r="E876" i="29"/>
  <c r="B878" i="6" s="1"/>
  <c r="E877" i="29"/>
  <c r="B879" i="6" s="1"/>
  <c r="E878" i="29"/>
  <c r="B880" i="6" s="1"/>
  <c r="E879" i="29"/>
  <c r="B881" i="6" s="1"/>
  <c r="E880" i="29"/>
  <c r="B882" i="6" s="1"/>
  <c r="E881" i="29"/>
  <c r="B883" i="6" s="1"/>
  <c r="E883" i="29"/>
  <c r="B885" i="6" s="1"/>
  <c r="E884" i="29"/>
  <c r="B886" i="6" s="1"/>
  <c r="E885" i="29"/>
  <c r="B887" i="6" s="1"/>
  <c r="E886" i="29"/>
  <c r="B888" i="6" s="1"/>
  <c r="E887" i="29"/>
  <c r="B889" i="6" s="1"/>
  <c r="E888" i="29"/>
  <c r="B890" i="6" s="1"/>
  <c r="E889" i="29"/>
  <c r="B891" i="6" s="1"/>
  <c r="E890" i="29"/>
  <c r="B892" i="6" s="1"/>
  <c r="E892" i="29"/>
  <c r="B894" i="6" s="1"/>
  <c r="E893" i="29"/>
  <c r="B895" i="6" s="1"/>
  <c r="E894" i="29"/>
  <c r="B896" i="6" s="1"/>
  <c r="E895" i="29"/>
  <c r="B897" i="6" s="1"/>
  <c r="E896" i="29"/>
  <c r="B898" i="6" s="1"/>
  <c r="E897" i="29"/>
  <c r="B899" i="6" s="1"/>
  <c r="E898" i="29"/>
  <c r="B900" i="6" s="1"/>
  <c r="E899" i="29"/>
  <c r="B901" i="6" s="1"/>
  <c r="E902" i="29"/>
  <c r="B904" i="6" s="1"/>
  <c r="E903" i="29"/>
  <c r="B905" i="6" s="1"/>
  <c r="E904" i="29"/>
  <c r="B906" i="6" s="1"/>
  <c r="E905" i="29"/>
  <c r="B907" i="6" s="1"/>
  <c r="E906" i="29"/>
  <c r="B908" i="6" s="1"/>
  <c r="E907" i="29"/>
  <c r="B909" i="6" s="1"/>
  <c r="E908" i="29"/>
  <c r="B910" i="6" s="1"/>
  <c r="E909" i="29"/>
  <c r="B911" i="6" s="1"/>
  <c r="E911" i="29"/>
  <c r="B913" i="6" s="1"/>
  <c r="E912" i="29"/>
  <c r="B914" i="6" s="1"/>
  <c r="E913" i="29"/>
  <c r="B915" i="6" s="1"/>
  <c r="E914" i="29"/>
  <c r="B916" i="6" s="1"/>
  <c r="E915" i="29"/>
  <c r="B917" i="6" s="1"/>
  <c r="E916" i="29"/>
  <c r="B918" i="6" s="1"/>
  <c r="E917" i="29"/>
  <c r="B919" i="6" s="1"/>
  <c r="E918" i="29"/>
  <c r="B920" i="6" s="1"/>
  <c r="E920" i="29"/>
  <c r="B922" i="6" s="1"/>
  <c r="E921" i="29"/>
  <c r="B923" i="6" s="1"/>
  <c r="E922" i="29"/>
  <c r="B924" i="6" s="1"/>
  <c r="E923" i="29"/>
  <c r="B925" i="6" s="1"/>
  <c r="E924" i="29"/>
  <c r="B926" i="6" s="1"/>
  <c r="E925" i="29"/>
  <c r="B927" i="6" s="1"/>
  <c r="E926" i="29"/>
  <c r="B928" i="6" s="1"/>
  <c r="E927" i="29"/>
  <c r="B929" i="6" s="1"/>
  <c r="E929" i="29"/>
  <c r="B931" i="6" s="1"/>
  <c r="E930" i="29"/>
  <c r="B932" i="6" s="1"/>
  <c r="E931" i="29"/>
  <c r="B933" i="6" s="1"/>
  <c r="E932" i="29"/>
  <c r="B934" i="6" s="1"/>
  <c r="E933" i="29"/>
  <c r="B935" i="6" s="1"/>
  <c r="E934" i="29"/>
  <c r="B936" i="6" s="1"/>
  <c r="E935" i="29"/>
  <c r="B937" i="6" s="1"/>
  <c r="E936" i="29"/>
  <c r="B938" i="6" s="1"/>
  <c r="E938" i="29"/>
  <c r="E939" i="29"/>
  <c r="B941" i="6" s="1"/>
  <c r="E940" i="29"/>
  <c r="B942" i="6" s="1"/>
  <c r="E941" i="29"/>
  <c r="B943" i="6" s="1"/>
  <c r="E942" i="29"/>
  <c r="E943" i="29"/>
  <c r="B945" i="6" s="1"/>
  <c r="E944" i="29"/>
  <c r="B946" i="6" s="1"/>
  <c r="E945" i="29"/>
  <c r="B947" i="6" s="1"/>
  <c r="E947" i="29"/>
  <c r="B949" i="6" s="1"/>
  <c r="E948" i="29"/>
  <c r="B950" i="6" s="1"/>
  <c r="E949" i="29"/>
  <c r="B951" i="6" s="1"/>
  <c r="E950" i="29"/>
  <c r="B952" i="6" s="1"/>
  <c r="E951" i="29"/>
  <c r="B953" i="6" s="1"/>
  <c r="E952" i="29"/>
  <c r="B954" i="6" s="1"/>
  <c r="E953" i="29"/>
  <c r="B955" i="6" s="1"/>
  <c r="E954" i="29"/>
  <c r="B956" i="6" s="1"/>
  <c r="E956" i="29"/>
  <c r="B958" i="6" s="1"/>
  <c r="E957" i="29"/>
  <c r="B959" i="6" s="1"/>
  <c r="E958" i="29"/>
  <c r="B960" i="6" s="1"/>
  <c r="E959" i="29"/>
  <c r="B961" i="6" s="1"/>
  <c r="E960" i="29"/>
  <c r="B962" i="6" s="1"/>
  <c r="E961" i="29"/>
  <c r="B963" i="6" s="1"/>
  <c r="E962" i="29"/>
  <c r="B964" i="6" s="1"/>
  <c r="E963" i="29"/>
  <c r="B965" i="6" s="1"/>
  <c r="E966" i="29"/>
  <c r="E967" i="29"/>
  <c r="B969" i="6" s="1"/>
  <c r="E968" i="29"/>
  <c r="B970" i="6" s="1"/>
  <c r="E969" i="29"/>
  <c r="B971" i="6" s="1"/>
  <c r="E970" i="29"/>
  <c r="E971" i="29"/>
  <c r="B973" i="6" s="1"/>
  <c r="E972" i="29"/>
  <c r="B974" i="6" s="1"/>
  <c r="E973" i="29"/>
  <c r="B975" i="6" s="1"/>
  <c r="E975" i="29"/>
  <c r="B977" i="6" s="1"/>
  <c r="E976" i="29"/>
  <c r="B978" i="6" s="1"/>
  <c r="E977" i="29"/>
  <c r="B979" i="6" s="1"/>
  <c r="E978" i="29"/>
  <c r="B980" i="6" s="1"/>
  <c r="E979" i="29"/>
  <c r="B981" i="6" s="1"/>
  <c r="E980" i="29"/>
  <c r="B982" i="6" s="1"/>
  <c r="E981" i="29"/>
  <c r="B983" i="6" s="1"/>
  <c r="E982" i="29"/>
  <c r="B984" i="6" s="1"/>
  <c r="E984" i="29"/>
  <c r="B986" i="6" s="1"/>
  <c r="E985" i="29"/>
  <c r="B987" i="6" s="1"/>
  <c r="E986" i="29"/>
  <c r="B988" i="6" s="1"/>
  <c r="E987" i="29"/>
  <c r="B989" i="6" s="1"/>
  <c r="E988" i="29"/>
  <c r="B990" i="6" s="1"/>
  <c r="E989" i="29"/>
  <c r="B991" i="6" s="1"/>
  <c r="E990" i="29"/>
  <c r="B992" i="6" s="1"/>
  <c r="E991" i="29"/>
  <c r="B993" i="6" s="1"/>
  <c r="E993" i="29"/>
  <c r="B995" i="6" s="1"/>
  <c r="E994" i="29"/>
  <c r="B996" i="6" s="1"/>
  <c r="E995" i="29"/>
  <c r="B997" i="6" s="1"/>
  <c r="E996" i="29"/>
  <c r="B998" i="6" s="1"/>
  <c r="E997" i="29"/>
  <c r="B999" i="6" s="1"/>
  <c r="E998" i="29"/>
  <c r="B1000" i="6" s="1"/>
  <c r="E999" i="29"/>
  <c r="B1001" i="6" s="1"/>
  <c r="E1000" i="29"/>
  <c r="B1002" i="6" s="1"/>
  <c r="E1002" i="29"/>
  <c r="B1004" i="6" s="1"/>
  <c r="E1003" i="29"/>
  <c r="B1005" i="6" s="1"/>
  <c r="E1004" i="29"/>
  <c r="B1006" i="6" s="1"/>
  <c r="E1005" i="29"/>
  <c r="B1007" i="6" s="1"/>
  <c r="E1006" i="29"/>
  <c r="B1008" i="6" s="1"/>
  <c r="E1007" i="29"/>
  <c r="B1009" i="6" s="1"/>
  <c r="E1008" i="29"/>
  <c r="B1010" i="6" s="1"/>
  <c r="E1009" i="29"/>
  <c r="B1011" i="6" s="1"/>
  <c r="E1011" i="29"/>
  <c r="B1013" i="6" s="1"/>
  <c r="E1012" i="29"/>
  <c r="B1014" i="6" s="1"/>
  <c r="E1013" i="29"/>
  <c r="B1015" i="6" s="1"/>
  <c r="E1014" i="29"/>
  <c r="B1016" i="6" s="1"/>
  <c r="E1015" i="29"/>
  <c r="B1017" i="6" s="1"/>
  <c r="E1016" i="29"/>
  <c r="B1018" i="6" s="1"/>
  <c r="E1017" i="29"/>
  <c r="B1019" i="6" s="1"/>
  <c r="E1018" i="29"/>
  <c r="B1020" i="6" s="1"/>
  <c r="E1021" i="29"/>
  <c r="B1023" i="6" s="1"/>
  <c r="E1022" i="29"/>
  <c r="B1024" i="6" s="1"/>
  <c r="E1023" i="29"/>
  <c r="B1025" i="6" s="1"/>
  <c r="E1024" i="29"/>
  <c r="B1026" i="6" s="1"/>
  <c r="E1025" i="29"/>
  <c r="B1027" i="6" s="1"/>
  <c r="E1026" i="29"/>
  <c r="B1028" i="6" s="1"/>
  <c r="E1027" i="29"/>
  <c r="B1029" i="6" s="1"/>
  <c r="E1028" i="29"/>
  <c r="B1030" i="6" s="1"/>
  <c r="E1030" i="29"/>
  <c r="B1032" i="6" s="1"/>
  <c r="E1031" i="29"/>
  <c r="B1033" i="6" s="1"/>
  <c r="E1032" i="29"/>
  <c r="B1034" i="6" s="1"/>
  <c r="E1033" i="29"/>
  <c r="B1035" i="6" s="1"/>
  <c r="E1034" i="29"/>
  <c r="B1036" i="6" s="1"/>
  <c r="E1035" i="29"/>
  <c r="B1037" i="6" s="1"/>
  <c r="E1036" i="29"/>
  <c r="B1038" i="6" s="1"/>
  <c r="E1037" i="29"/>
  <c r="B1039" i="6" s="1"/>
  <c r="E1039" i="29"/>
  <c r="B1041" i="6" s="1"/>
  <c r="E1040" i="29"/>
  <c r="B1042" i="6" s="1"/>
  <c r="E1041" i="29"/>
  <c r="B1043" i="6" s="1"/>
  <c r="E1042" i="29"/>
  <c r="B1044" i="6" s="1"/>
  <c r="E1043" i="29"/>
  <c r="B1045" i="6" s="1"/>
  <c r="E1044" i="29"/>
  <c r="B1046" i="6" s="1"/>
  <c r="E1045" i="29"/>
  <c r="B1047" i="6" s="1"/>
  <c r="E1046" i="29"/>
  <c r="B1048" i="6" s="1"/>
  <c r="E1048" i="29"/>
  <c r="B1050" i="6" s="1"/>
  <c r="E1049" i="29"/>
  <c r="B1051" i="6" s="1"/>
  <c r="E1050" i="29"/>
  <c r="B1052" i="6" s="1"/>
  <c r="E1051" i="29"/>
  <c r="B1053" i="6" s="1"/>
  <c r="E1052" i="29"/>
  <c r="B1054" i="6" s="1"/>
  <c r="E1053" i="29"/>
  <c r="B1055" i="6" s="1"/>
  <c r="E1054" i="29"/>
  <c r="B1056" i="6" s="1"/>
  <c r="E1055" i="29"/>
  <c r="B1057" i="6" s="1"/>
  <c r="E1057" i="29"/>
  <c r="B1059" i="6" s="1"/>
  <c r="E1058" i="29"/>
  <c r="B1060" i="6" s="1"/>
  <c r="E1059" i="29"/>
  <c r="B1061" i="6" s="1"/>
  <c r="E1060" i="29"/>
  <c r="B1062" i="6" s="1"/>
  <c r="E1061" i="29"/>
  <c r="B1063" i="6" s="1"/>
  <c r="E1062" i="29"/>
  <c r="B1064" i="6" s="1"/>
  <c r="E1063" i="29"/>
  <c r="B1065" i="6" s="1"/>
  <c r="E1064" i="29"/>
  <c r="B1066" i="6" s="1"/>
  <c r="E1066" i="29"/>
  <c r="B1068" i="6" s="1"/>
  <c r="E1067" i="29"/>
  <c r="B1069" i="6" s="1"/>
  <c r="E1068" i="29"/>
  <c r="B1070" i="6" s="1"/>
  <c r="E1069" i="29"/>
  <c r="B1071" i="6" s="1"/>
  <c r="E1070" i="29"/>
  <c r="B1072" i="6" s="1"/>
  <c r="E1071" i="29"/>
  <c r="B1073" i="6" s="1"/>
  <c r="E1072" i="29"/>
  <c r="B1074" i="6" s="1"/>
  <c r="E1073" i="29"/>
  <c r="B1075" i="6" s="1"/>
  <c r="B1078" i="6"/>
  <c r="B1079" i="6"/>
  <c r="B1080" i="6"/>
  <c r="B1081" i="6"/>
  <c r="B1082" i="6"/>
  <c r="B1083" i="6"/>
  <c r="B1084" i="6"/>
  <c r="B1085" i="6"/>
  <c r="B1087" i="6"/>
  <c r="B1088" i="6"/>
  <c r="B1089" i="6"/>
  <c r="B1090" i="6"/>
  <c r="B1091" i="6"/>
  <c r="B1092" i="6"/>
  <c r="B1093" i="6"/>
  <c r="B1094" i="6"/>
  <c r="B1096" i="6"/>
  <c r="B1097" i="6"/>
  <c r="B1098" i="6"/>
  <c r="B1099" i="6"/>
  <c r="B1100" i="6"/>
  <c r="B1101" i="6"/>
  <c r="B1102" i="6"/>
  <c r="B1103" i="6"/>
  <c r="B1105" i="6"/>
  <c r="B1106" i="6"/>
  <c r="B1107" i="6"/>
  <c r="B1108" i="6"/>
  <c r="B1109" i="6"/>
  <c r="B1110" i="6"/>
  <c r="B1111" i="6"/>
  <c r="B1112" i="6"/>
  <c r="B1114" i="6"/>
  <c r="B1115" i="6"/>
  <c r="B1116" i="6"/>
  <c r="B1117" i="6"/>
  <c r="B1118" i="6"/>
  <c r="B1119" i="6"/>
  <c r="B1120" i="6"/>
  <c r="B1121" i="6"/>
  <c r="B1124" i="6"/>
  <c r="B1125" i="6"/>
  <c r="B1126" i="6"/>
  <c r="B1128" i="6"/>
  <c r="B1129" i="6"/>
  <c r="B1130" i="6"/>
  <c r="M1571" i="29"/>
  <c r="M1563" i="29"/>
  <c r="M1562" i="29"/>
  <c r="M1553" i="29"/>
  <c r="M1552" i="29"/>
  <c r="M1543" i="29"/>
  <c r="M1542" i="29"/>
  <c r="M1533" i="29"/>
  <c r="M1524" i="29"/>
  <c r="M1523" i="29"/>
  <c r="M1522" i="29"/>
  <c r="M1520" i="29"/>
  <c r="M1516" i="29"/>
  <c r="M1513" i="29"/>
  <c r="M1510" i="29"/>
  <c r="M1508" i="29"/>
  <c r="M1507" i="29"/>
  <c r="M1503" i="29"/>
  <c r="M1498" i="29"/>
  <c r="M1493" i="29"/>
  <c r="M1492" i="29"/>
  <c r="M1488" i="29"/>
  <c r="M1485" i="29"/>
  <c r="M1478" i="29"/>
  <c r="M1477" i="29"/>
  <c r="M1475" i="29"/>
  <c r="M1473" i="29"/>
  <c r="M1471" i="29"/>
  <c r="M1469" i="29"/>
  <c r="M1467" i="29"/>
  <c r="M1465" i="29"/>
  <c r="M1462" i="29"/>
  <c r="M1460" i="29"/>
  <c r="M1457" i="29"/>
  <c r="M1452" i="29"/>
  <c r="M1446" i="29"/>
  <c r="M1440" i="29"/>
  <c r="M1434" i="29"/>
  <c r="M1428" i="29"/>
  <c r="M1422" i="29"/>
  <c r="M1417" i="29"/>
  <c r="M1412" i="29"/>
  <c r="M1411" i="29"/>
  <c r="M1410" i="29"/>
  <c r="M1403" i="29"/>
  <c r="M1402" i="29"/>
  <c r="M1396" i="29"/>
  <c r="M1391" i="29"/>
  <c r="M1385" i="29"/>
  <c r="M1381" i="29"/>
  <c r="M1375" i="29"/>
  <c r="M1374" i="29"/>
  <c r="M1365" i="29"/>
  <c r="M1359" i="29"/>
  <c r="M1353" i="29"/>
  <c r="M1352" i="29"/>
  <c r="M1345" i="29"/>
  <c r="M1339" i="29"/>
  <c r="M1331" i="29"/>
  <c r="M1314" i="29"/>
  <c r="M1308" i="29"/>
  <c r="M1299" i="29"/>
  <c r="M1289" i="29"/>
  <c r="M1280" i="29"/>
  <c r="M1275" i="29"/>
  <c r="M1263" i="29"/>
  <c r="M1254" i="29"/>
  <c r="M1249" i="29"/>
  <c r="M1244" i="29"/>
  <c r="M1234" i="29"/>
  <c r="M1228" i="29"/>
  <c r="M1226" i="29"/>
  <c r="M1221" i="29"/>
  <c r="M1212" i="29"/>
  <c r="M1206" i="29"/>
  <c r="M1203" i="29"/>
  <c r="M1200" i="29"/>
  <c r="M1195" i="29"/>
  <c r="M1191" i="29"/>
  <c r="M1182" i="29"/>
  <c r="M1172" i="29"/>
  <c r="M1162" i="29"/>
  <c r="M1152" i="29"/>
  <c r="M1142" i="29"/>
  <c r="M1132" i="29"/>
  <c r="M1131" i="29"/>
  <c r="M1130" i="29"/>
  <c r="M1129" i="29"/>
  <c r="M1120" i="29"/>
  <c r="M1111" i="29"/>
  <c r="M1102" i="29"/>
  <c r="M1093" i="29"/>
  <c r="M1084" i="29"/>
  <c r="M1075" i="29"/>
  <c r="M1074" i="29"/>
  <c r="I1019" i="29" a="1"/>
  <c r="I1019" i="29" s="1"/>
  <c r="M1010" i="29"/>
  <c r="M1001" i="29"/>
  <c r="M992" i="29"/>
  <c r="M983" i="29"/>
  <c r="M974" i="29"/>
  <c r="M965" i="29"/>
  <c r="M964" i="29"/>
  <c r="M955" i="29"/>
  <c r="M946" i="29"/>
  <c r="M937" i="29"/>
  <c r="M928" i="29"/>
  <c r="M919" i="29"/>
  <c r="M910" i="29"/>
  <c r="M901" i="29"/>
  <c r="M900" i="29"/>
  <c r="M891" i="29"/>
  <c r="M882" i="29"/>
  <c r="M873" i="29"/>
  <c r="M864" i="29"/>
  <c r="M855" i="29"/>
  <c r="M846" i="29"/>
  <c r="M836" i="29"/>
  <c r="M827" i="29"/>
  <c r="M818" i="29"/>
  <c r="M809" i="29"/>
  <c r="M800" i="29"/>
  <c r="M791" i="29"/>
  <c r="M782" i="29"/>
  <c r="M773" i="29"/>
  <c r="M764" i="29"/>
  <c r="M755" i="29"/>
  <c r="M746" i="29"/>
  <c r="M737" i="29"/>
  <c r="M728" i="29"/>
  <c r="M718" i="29"/>
  <c r="M709" i="29"/>
  <c r="M700" i="29"/>
  <c r="M691" i="29"/>
  <c r="M682" i="29"/>
  <c r="M673" i="29"/>
  <c r="M664" i="29"/>
  <c r="M655" i="29"/>
  <c r="M646" i="29"/>
  <c r="M636" i="29"/>
  <c r="M627" i="29"/>
  <c r="M618" i="29"/>
  <c r="M609" i="29"/>
  <c r="M600" i="29"/>
  <c r="M591" i="29"/>
  <c r="M582" i="29"/>
  <c r="M573" i="29"/>
  <c r="M564" i="29"/>
  <c r="M555" i="29"/>
  <c r="M546" i="29"/>
  <c r="M537" i="29"/>
  <c r="M535" i="29"/>
  <c r="M528" i="29"/>
  <c r="M520" i="29"/>
  <c r="M513" i="29"/>
  <c r="M503" i="29"/>
  <c r="M493" i="29"/>
  <c r="M480" i="29"/>
  <c r="M470" i="29"/>
  <c r="M469" i="29"/>
  <c r="M463" i="29"/>
  <c r="M454" i="29"/>
  <c r="M441" i="29"/>
  <c r="B411" i="29"/>
  <c r="B413" i="6" s="1"/>
  <c r="M410" i="29"/>
  <c r="B383" i="29"/>
  <c r="B385" i="6" s="1"/>
  <c r="M382" i="29"/>
  <c r="B355" i="29"/>
  <c r="B357" i="6" s="1"/>
  <c r="M354" i="29"/>
  <c r="B327" i="29"/>
  <c r="B329" i="6" s="1"/>
  <c r="M326" i="29"/>
  <c r="B299" i="29"/>
  <c r="B301" i="6" s="1"/>
  <c r="M298" i="29"/>
  <c r="M297" i="29"/>
  <c r="M275" i="29"/>
  <c r="M264" i="29"/>
  <c r="M253" i="29"/>
  <c r="M242" i="29"/>
  <c r="M231" i="29"/>
  <c r="M230" i="29"/>
  <c r="M229" i="29"/>
  <c r="M228" i="29"/>
  <c r="M227" i="29"/>
  <c r="M226" i="29"/>
  <c r="M225" i="29"/>
  <c r="M224" i="29"/>
  <c r="M223" i="29"/>
  <c r="M222" i="29"/>
  <c r="M221" i="29"/>
  <c r="M220" i="29"/>
  <c r="M219" i="29"/>
  <c r="M218" i="29"/>
  <c r="M217" i="29"/>
  <c r="M216" i="29"/>
  <c r="M215" i="29"/>
  <c r="M214" i="29"/>
  <c r="M213" i="29"/>
  <c r="M212" i="29"/>
  <c r="M210" i="29"/>
  <c r="M209" i="29"/>
  <c r="M208" i="29"/>
  <c r="M207" i="29"/>
  <c r="M206" i="29"/>
  <c r="M205" i="29"/>
  <c r="M204" i="29"/>
  <c r="M203" i="29"/>
  <c r="M202" i="29"/>
  <c r="M201" i="29"/>
  <c r="M200" i="29"/>
  <c r="M199" i="29"/>
  <c r="M198" i="29"/>
  <c r="M197" i="29"/>
  <c r="M196" i="29"/>
  <c r="M195" i="29"/>
  <c r="M194" i="29"/>
  <c r="M193" i="29"/>
  <c r="M192" i="29"/>
  <c r="M191" i="29"/>
  <c r="M190" i="29"/>
  <c r="M189" i="29"/>
  <c r="M188" i="29"/>
  <c r="M187" i="29"/>
  <c r="M186" i="29"/>
  <c r="M185" i="29"/>
  <c r="M184" i="29"/>
  <c r="M183" i="29"/>
  <c r="M182" i="29"/>
  <c r="M181" i="29"/>
  <c r="M180" i="29"/>
  <c r="M179" i="29"/>
  <c r="M178" i="29"/>
  <c r="M177" i="29"/>
  <c r="M176" i="29"/>
  <c r="M175" i="29"/>
  <c r="M174" i="29"/>
  <c r="M173" i="29"/>
  <c r="M172" i="29"/>
  <c r="M171" i="29"/>
  <c r="M170" i="29"/>
  <c r="M169" i="29"/>
  <c r="M168" i="29"/>
  <c r="M167" i="29"/>
  <c r="M166" i="29"/>
  <c r="M165" i="29"/>
  <c r="M164" i="29"/>
  <c r="M163" i="29"/>
  <c r="M162" i="29"/>
  <c r="M161" i="29"/>
  <c r="M160" i="29"/>
  <c r="M159" i="29"/>
  <c r="M158" i="29"/>
  <c r="M157" i="29"/>
  <c r="M156" i="29"/>
  <c r="M155" i="29"/>
  <c r="M154" i="29"/>
  <c r="M153" i="29"/>
  <c r="M152" i="29"/>
  <c r="M151" i="29"/>
  <c r="M150" i="29"/>
  <c r="M149" i="29"/>
  <c r="M148" i="29"/>
  <c r="M147" i="29"/>
  <c r="M146" i="29"/>
  <c r="M145" i="29"/>
  <c r="M144" i="29"/>
  <c r="M143" i="29"/>
  <c r="M142" i="29"/>
  <c r="M141" i="29"/>
  <c r="M140" i="29"/>
  <c r="M139" i="29"/>
  <c r="M138" i="29"/>
  <c r="M137" i="29"/>
  <c r="M136" i="29"/>
  <c r="M135" i="29"/>
  <c r="M134" i="29"/>
  <c r="M133" i="29"/>
  <c r="M132" i="29"/>
  <c r="M131" i="29"/>
  <c r="M130" i="29"/>
  <c r="M129" i="29"/>
  <c r="M128" i="29"/>
  <c r="M127" i="29"/>
  <c r="M126" i="29"/>
  <c r="M125" i="29"/>
  <c r="M124" i="29"/>
  <c r="M123" i="29"/>
  <c r="M122" i="29"/>
  <c r="M121" i="29"/>
  <c r="M120" i="29"/>
  <c r="M119" i="29"/>
  <c r="M118" i="29"/>
  <c r="M117" i="29"/>
  <c r="M116" i="29"/>
  <c r="M115" i="29"/>
  <c r="M114" i="29"/>
  <c r="M113" i="29"/>
  <c r="M112" i="29"/>
  <c r="M111" i="29"/>
  <c r="M110" i="29"/>
  <c r="M109" i="29"/>
  <c r="M108" i="29"/>
  <c r="M107" i="29"/>
  <c r="M106" i="29"/>
  <c r="M105" i="29"/>
  <c r="M104" i="29"/>
  <c r="M103" i="29"/>
  <c r="M102" i="29"/>
  <c r="M101" i="29"/>
  <c r="M100" i="29"/>
  <c r="M99" i="29"/>
  <c r="M98" i="29"/>
  <c r="M97" i="29"/>
  <c r="M96" i="29"/>
  <c r="M95" i="29"/>
  <c r="M94" i="29"/>
  <c r="M93" i="29"/>
  <c r="M92" i="29"/>
  <c r="M91" i="29"/>
  <c r="M90" i="29"/>
  <c r="M89" i="29"/>
  <c r="M88" i="29"/>
  <c r="M87" i="29"/>
  <c r="M86" i="29"/>
  <c r="M85" i="29"/>
  <c r="M84" i="29"/>
  <c r="M83" i="29"/>
  <c r="M82" i="29"/>
  <c r="M81" i="29"/>
  <c r="M80" i="29"/>
  <c r="M79" i="29"/>
  <c r="M78" i="29"/>
  <c r="M77" i="29"/>
  <c r="M76" i="29"/>
  <c r="M75" i="29"/>
  <c r="M74" i="29"/>
  <c r="M73" i="29"/>
  <c r="M72" i="29"/>
  <c r="M71" i="29"/>
  <c r="M70" i="29"/>
  <c r="M69" i="29"/>
  <c r="M68" i="29"/>
  <c r="M67" i="29"/>
  <c r="M66" i="29"/>
  <c r="M65" i="29"/>
  <c r="M64" i="29"/>
  <c r="M63" i="29"/>
  <c r="M62" i="29"/>
  <c r="M61" i="29"/>
  <c r="M60" i="29"/>
  <c r="M59" i="29"/>
  <c r="M58" i="29"/>
  <c r="M57" i="29"/>
  <c r="M56" i="29"/>
  <c r="M55" i="29"/>
  <c r="M54" i="29"/>
  <c r="M53" i="29"/>
  <c r="M52" i="29"/>
  <c r="M51" i="29"/>
  <c r="M50" i="29"/>
  <c r="M49" i="29"/>
  <c r="M48" i="29"/>
  <c r="M47" i="29"/>
  <c r="M46" i="29"/>
  <c r="M45" i="29"/>
  <c r="M44" i="29"/>
  <c r="M43" i="29"/>
  <c r="M42" i="29"/>
  <c r="M41" i="29"/>
  <c r="M40" i="29"/>
  <c r="M39" i="29"/>
  <c r="M38" i="29"/>
  <c r="M37" i="29"/>
  <c r="M36" i="29"/>
  <c r="M35" i="29"/>
  <c r="M34" i="29"/>
  <c r="M33" i="29"/>
  <c r="M32" i="29"/>
  <c r="M31" i="29"/>
  <c r="M30" i="29"/>
  <c r="M29" i="29"/>
  <c r="M28" i="29"/>
  <c r="M27" i="29"/>
  <c r="M26" i="29"/>
  <c r="M24" i="29"/>
  <c r="M23" i="29"/>
  <c r="M22" i="29"/>
  <c r="M21" i="29"/>
  <c r="M20" i="29"/>
  <c r="M16" i="29"/>
  <c r="M15" i="29"/>
  <c r="M14" i="29"/>
  <c r="M13" i="29"/>
  <c r="M12" i="29"/>
  <c r="M11" i="29"/>
  <c r="M10" i="29"/>
  <c r="M9" i="29"/>
  <c r="M8" i="29"/>
  <c r="M7" i="29"/>
  <c r="M6" i="29"/>
  <c r="A1581" i="6"/>
  <c r="B1581" i="6"/>
  <c r="A1580" i="6"/>
  <c r="B1580" i="6"/>
  <c r="A1579" i="6"/>
  <c r="B1579" i="6"/>
  <c r="A1578" i="6"/>
  <c r="B1578" i="6"/>
  <c r="A1577" i="6"/>
  <c r="B1577" i="6"/>
  <c r="A1576" i="6"/>
  <c r="B1576" i="6"/>
  <c r="A1575" i="6"/>
  <c r="B1575" i="6"/>
  <c r="A1574" i="6"/>
  <c r="B1574" i="6"/>
  <c r="B1573" i="6"/>
  <c r="A1572" i="6"/>
  <c r="B1572" i="6"/>
  <c r="A1571" i="6"/>
  <c r="B1571" i="6"/>
  <c r="A1570" i="6"/>
  <c r="B1570" i="6"/>
  <c r="A1569" i="6"/>
  <c r="B1569" i="6"/>
  <c r="A1568" i="6"/>
  <c r="B1568" i="6"/>
  <c r="A1567" i="6"/>
  <c r="B1567" i="6"/>
  <c r="A1566" i="6"/>
  <c r="B1566" i="6"/>
  <c r="B1565" i="6"/>
  <c r="A1564" i="6"/>
  <c r="C1564" i="6" s="1"/>
  <c r="B1564" i="6"/>
  <c r="A1563" i="6"/>
  <c r="B1563" i="6"/>
  <c r="A1562" i="6"/>
  <c r="B1562" i="6"/>
  <c r="A1561" i="6"/>
  <c r="B1561" i="6"/>
  <c r="A1560" i="6"/>
  <c r="B1560" i="6"/>
  <c r="A1559" i="6"/>
  <c r="B1559" i="6"/>
  <c r="A1558" i="6"/>
  <c r="B1558" i="6"/>
  <c r="A1557" i="6"/>
  <c r="B1557" i="6"/>
  <c r="A1556" i="6"/>
  <c r="B1556" i="6"/>
  <c r="B1555" i="6"/>
  <c r="A1554" i="6"/>
  <c r="C1554" i="6" s="1"/>
  <c r="B1554" i="6"/>
  <c r="A1553" i="6"/>
  <c r="B1553" i="6"/>
  <c r="A1552" i="6"/>
  <c r="B1552" i="6"/>
  <c r="A1551" i="6"/>
  <c r="B1551" i="6"/>
  <c r="A1550" i="6"/>
  <c r="B1550" i="6"/>
  <c r="A1549" i="6"/>
  <c r="B1549" i="6"/>
  <c r="A1548" i="6"/>
  <c r="B1548" i="6"/>
  <c r="A1547" i="6"/>
  <c r="B1547" i="6"/>
  <c r="A1546" i="6"/>
  <c r="B1546" i="6"/>
  <c r="B1545" i="6"/>
  <c r="A1544" i="6"/>
  <c r="C1544" i="6" s="1"/>
  <c r="B1544" i="6"/>
  <c r="A1543" i="6"/>
  <c r="B1543" i="6"/>
  <c r="A1542" i="6"/>
  <c r="B1542" i="6"/>
  <c r="A1541" i="6"/>
  <c r="B1541" i="6"/>
  <c r="A1540" i="6"/>
  <c r="B1540" i="6"/>
  <c r="A1539" i="6"/>
  <c r="B1539" i="6"/>
  <c r="A1538" i="6"/>
  <c r="B1538" i="6"/>
  <c r="A1537" i="6"/>
  <c r="B1537" i="6"/>
  <c r="A1536" i="6"/>
  <c r="B1536" i="6"/>
  <c r="B1535" i="6"/>
  <c r="A1534" i="6"/>
  <c r="B1534" i="6"/>
  <c r="A1533" i="6"/>
  <c r="B1533" i="6"/>
  <c r="A1532" i="6"/>
  <c r="B1532" i="6"/>
  <c r="A1531" i="6"/>
  <c r="B1531" i="6"/>
  <c r="A1530" i="6"/>
  <c r="B1530" i="6"/>
  <c r="A1529" i="6"/>
  <c r="B1529" i="6"/>
  <c r="A1528" i="6"/>
  <c r="B1528" i="6"/>
  <c r="A1527" i="6"/>
  <c r="B1527" i="6"/>
  <c r="B1526" i="6"/>
  <c r="A1525" i="6"/>
  <c r="C1525" i="6" s="1"/>
  <c r="B1525" i="6"/>
  <c r="A1524" i="6"/>
  <c r="C1524" i="6" s="1"/>
  <c r="B1524" i="6"/>
  <c r="A1523" i="6"/>
  <c r="B1523" i="6"/>
  <c r="B1522" i="6"/>
  <c r="A1521" i="6"/>
  <c r="B1521" i="6"/>
  <c r="A1520" i="6"/>
  <c r="B1520" i="6"/>
  <c r="A1519" i="6"/>
  <c r="B1519" i="6"/>
  <c r="B1518" i="6"/>
  <c r="A1517" i="6"/>
  <c r="B1517" i="6"/>
  <c r="A1516" i="6"/>
  <c r="B1516" i="6"/>
  <c r="B1515" i="6"/>
  <c r="A1514" i="6"/>
  <c r="B1514" i="6"/>
  <c r="A1513" i="6"/>
  <c r="B1513" i="6"/>
  <c r="B1512" i="6"/>
  <c r="A1511" i="6"/>
  <c r="B1511" i="6"/>
  <c r="B1510" i="6"/>
  <c r="A1509" i="6"/>
  <c r="C1509" i="6" s="1"/>
  <c r="B1509" i="6"/>
  <c r="A1508" i="6"/>
  <c r="B1508" i="6"/>
  <c r="A1507" i="6"/>
  <c r="B1507" i="6"/>
  <c r="A1506" i="6"/>
  <c r="B1506" i="6"/>
  <c r="B1505" i="6"/>
  <c r="A1504" i="6"/>
  <c r="B1504" i="6"/>
  <c r="A1503" i="6"/>
  <c r="B1503" i="6"/>
  <c r="A1502" i="6"/>
  <c r="B1502" i="6"/>
  <c r="A1501" i="6"/>
  <c r="B1501" i="6"/>
  <c r="B1500" i="6"/>
  <c r="A1499" i="6"/>
  <c r="B1499" i="6"/>
  <c r="A1498" i="6"/>
  <c r="B1498" i="6"/>
  <c r="A1497" i="6"/>
  <c r="B1497" i="6"/>
  <c r="A1496" i="6"/>
  <c r="B1496" i="6"/>
  <c r="B1495" i="6"/>
  <c r="A1494" i="6"/>
  <c r="C1494" i="6" s="1"/>
  <c r="B1494" i="6"/>
  <c r="A1493" i="6"/>
  <c r="B1493" i="6"/>
  <c r="A1492" i="6"/>
  <c r="B1492" i="6"/>
  <c r="A1491" i="6"/>
  <c r="B1491" i="6"/>
  <c r="B1490" i="6"/>
  <c r="A1489" i="6"/>
  <c r="B1489" i="6"/>
  <c r="A1488" i="6"/>
  <c r="B1488" i="6"/>
  <c r="B1487" i="6"/>
  <c r="A1486" i="6"/>
  <c r="B1486" i="6"/>
  <c r="A1485" i="6"/>
  <c r="B1485" i="6"/>
  <c r="A1484" i="6"/>
  <c r="B1484" i="6"/>
  <c r="A1483" i="6"/>
  <c r="B1483" i="6"/>
  <c r="A1482" i="6"/>
  <c r="B1482" i="6"/>
  <c r="A1481" i="6"/>
  <c r="B1481" i="6"/>
  <c r="B1480" i="6"/>
  <c r="A1479" i="6"/>
  <c r="C1479" i="6" s="1"/>
  <c r="B1479" i="6"/>
  <c r="A1478" i="6"/>
  <c r="B1478" i="6"/>
  <c r="B1477" i="6"/>
  <c r="A1476" i="6"/>
  <c r="B1476" i="6"/>
  <c r="B1475" i="6"/>
  <c r="A1474" i="6"/>
  <c r="B1474" i="6"/>
  <c r="B1473" i="6"/>
  <c r="A1472" i="6"/>
  <c r="B1472" i="6"/>
  <c r="B1471" i="6"/>
  <c r="A1470" i="6"/>
  <c r="B1470" i="6"/>
  <c r="B1469" i="6"/>
  <c r="A1468" i="6"/>
  <c r="B1468" i="6"/>
  <c r="B1467" i="6"/>
  <c r="A1466" i="6"/>
  <c r="B1466" i="6"/>
  <c r="A1465" i="6"/>
  <c r="B1465" i="6"/>
  <c r="B1464" i="6"/>
  <c r="A1463" i="6"/>
  <c r="B1463" i="6"/>
  <c r="B1462" i="6"/>
  <c r="A1461" i="6"/>
  <c r="B1461" i="6"/>
  <c r="A1460" i="6"/>
  <c r="B1460" i="6"/>
  <c r="B1459" i="6"/>
  <c r="A1458" i="6"/>
  <c r="B1458" i="6"/>
  <c r="A1457" i="6"/>
  <c r="B1457" i="6"/>
  <c r="A1456" i="6"/>
  <c r="B1456" i="6"/>
  <c r="A1455" i="6"/>
  <c r="B1455" i="6"/>
  <c r="B1454" i="6"/>
  <c r="A1453" i="6"/>
  <c r="B1453" i="6"/>
  <c r="A1452" i="6"/>
  <c r="B1452" i="6"/>
  <c r="A1451" i="6"/>
  <c r="B1451" i="6"/>
  <c r="A1450" i="6"/>
  <c r="B1450" i="6"/>
  <c r="A1449" i="6"/>
  <c r="B1449" i="6"/>
  <c r="B1448" i="6"/>
  <c r="A1447" i="6"/>
  <c r="B1447" i="6"/>
  <c r="A1446" i="6"/>
  <c r="B1446" i="6"/>
  <c r="A1445" i="6"/>
  <c r="B1445" i="6"/>
  <c r="A1444" i="6"/>
  <c r="B1444" i="6"/>
  <c r="A1443" i="6"/>
  <c r="B1443" i="6"/>
  <c r="B1442" i="6"/>
  <c r="A1441" i="6"/>
  <c r="B1441" i="6"/>
  <c r="A1440" i="6"/>
  <c r="B1440" i="6"/>
  <c r="A1439" i="6"/>
  <c r="B1439" i="6"/>
  <c r="A1438" i="6"/>
  <c r="B1438" i="6"/>
  <c r="A1437" i="6"/>
  <c r="B1437" i="6"/>
  <c r="B1436" i="6"/>
  <c r="A1435" i="6"/>
  <c r="B1435" i="6"/>
  <c r="A1434" i="6"/>
  <c r="B1434" i="6"/>
  <c r="A1433" i="6"/>
  <c r="B1433" i="6"/>
  <c r="A1432" i="6"/>
  <c r="B1432" i="6"/>
  <c r="A1431" i="6"/>
  <c r="B1431" i="6"/>
  <c r="B1430" i="6"/>
  <c r="A1429" i="6"/>
  <c r="B1429" i="6"/>
  <c r="A1428" i="6"/>
  <c r="B1428" i="6"/>
  <c r="A1427" i="6"/>
  <c r="B1427" i="6"/>
  <c r="A1426" i="6"/>
  <c r="B1426" i="6"/>
  <c r="A1425" i="6"/>
  <c r="B1425" i="6"/>
  <c r="B1424" i="6"/>
  <c r="A1423" i="6"/>
  <c r="B1423" i="6"/>
  <c r="A1422" i="6"/>
  <c r="B1422" i="6"/>
  <c r="A1421" i="6"/>
  <c r="B1421" i="6"/>
  <c r="A1420" i="6"/>
  <c r="B1420" i="6"/>
  <c r="B1419" i="6"/>
  <c r="A1418" i="6"/>
  <c r="B1418" i="6"/>
  <c r="A1417" i="6"/>
  <c r="B1417" i="6"/>
  <c r="A1416" i="6"/>
  <c r="B1416" i="6"/>
  <c r="A1415" i="6"/>
  <c r="B1415" i="6"/>
  <c r="B1414" i="6"/>
  <c r="A1413" i="6"/>
  <c r="C1413" i="6" s="1"/>
  <c r="B1413" i="6"/>
  <c r="A1412" i="6"/>
  <c r="C1412" i="6" s="1"/>
  <c r="B1412" i="6"/>
  <c r="A1411" i="6"/>
  <c r="B1411" i="6"/>
  <c r="A1410" i="6"/>
  <c r="B1410" i="6"/>
  <c r="A1409" i="6"/>
  <c r="B1409" i="6"/>
  <c r="A1408" i="6"/>
  <c r="B1408" i="6"/>
  <c r="A1407" i="6"/>
  <c r="B1407" i="6"/>
  <c r="A1406" i="6"/>
  <c r="B1406" i="6"/>
  <c r="B1405" i="6"/>
  <c r="A1404" i="6"/>
  <c r="C1404" i="6" s="1"/>
  <c r="B1404" i="6"/>
  <c r="A1403" i="6"/>
  <c r="B1403" i="6"/>
  <c r="A1402" i="6"/>
  <c r="B1402" i="6"/>
  <c r="A1401" i="6"/>
  <c r="B1401" i="6"/>
  <c r="A1400" i="6"/>
  <c r="B1400" i="6"/>
  <c r="A1399" i="6"/>
  <c r="B1399" i="6"/>
  <c r="B1398" i="6"/>
  <c r="A1397" i="6"/>
  <c r="B1397" i="6"/>
  <c r="A1396" i="6"/>
  <c r="B1396" i="6"/>
  <c r="A1395" i="6"/>
  <c r="B1395" i="6"/>
  <c r="A1394" i="6"/>
  <c r="B1394" i="6"/>
  <c r="B1393" i="6"/>
  <c r="A1392" i="6"/>
  <c r="B1392" i="6"/>
  <c r="A1391" i="6"/>
  <c r="B1391" i="6"/>
  <c r="A1390" i="6"/>
  <c r="B1390" i="6"/>
  <c r="A1389" i="6"/>
  <c r="B1389" i="6"/>
  <c r="A1388" i="6"/>
  <c r="B1388" i="6"/>
  <c r="B1387" i="6"/>
  <c r="A1386" i="6"/>
  <c r="B1386" i="6"/>
  <c r="A1385" i="6"/>
  <c r="B1385" i="6"/>
  <c r="A1384" i="6"/>
  <c r="B1384" i="6"/>
  <c r="B1383" i="6"/>
  <c r="A1382" i="6"/>
  <c r="B1382" i="6"/>
  <c r="A1381" i="6"/>
  <c r="B1381" i="6"/>
  <c r="A1380" i="6"/>
  <c r="B1380" i="6"/>
  <c r="A1379" i="6"/>
  <c r="B1379" i="6"/>
  <c r="A1378" i="6"/>
  <c r="B1378" i="6"/>
  <c r="B1377" i="6"/>
  <c r="A1376" i="6"/>
  <c r="C1376" i="6" s="1"/>
  <c r="B1376" i="6"/>
  <c r="A1375" i="6"/>
  <c r="B1375" i="6"/>
  <c r="A1374" i="6"/>
  <c r="B1374" i="6"/>
  <c r="A1373" i="6"/>
  <c r="B1373" i="6"/>
  <c r="A1372" i="6"/>
  <c r="B1372" i="6"/>
  <c r="A1371" i="6"/>
  <c r="B1371" i="6"/>
  <c r="A1370" i="6"/>
  <c r="B1370" i="6"/>
  <c r="A1369" i="6"/>
  <c r="B1369" i="6"/>
  <c r="A1368" i="6"/>
  <c r="B1368" i="6"/>
  <c r="B1367" i="6"/>
  <c r="A1366" i="6"/>
  <c r="B1366" i="6"/>
  <c r="A1365" i="6"/>
  <c r="B1365" i="6"/>
  <c r="A1364" i="6"/>
  <c r="B1364" i="6"/>
  <c r="A1363" i="6"/>
  <c r="B1363" i="6"/>
  <c r="A1362" i="6"/>
  <c r="B1362" i="6"/>
  <c r="B1361" i="6"/>
  <c r="A1360" i="6"/>
  <c r="B1360" i="6"/>
  <c r="A1359" i="6"/>
  <c r="B1359" i="6"/>
  <c r="A1358" i="6"/>
  <c r="B1358" i="6"/>
  <c r="A1357" i="6"/>
  <c r="B1357" i="6"/>
  <c r="A1356" i="6"/>
  <c r="B1356" i="6"/>
  <c r="B1355" i="6"/>
  <c r="A1354" i="6"/>
  <c r="C1354" i="6" s="1"/>
  <c r="B1354" i="6"/>
  <c r="A1353" i="6"/>
  <c r="B1353" i="6"/>
  <c r="A1352" i="6"/>
  <c r="B1352" i="6"/>
  <c r="A1351" i="6"/>
  <c r="B1351" i="6"/>
  <c r="A1350" i="6"/>
  <c r="B1350" i="6"/>
  <c r="A1349" i="6"/>
  <c r="B1349" i="6"/>
  <c r="A1348" i="6"/>
  <c r="B1348" i="6"/>
  <c r="B1347" i="6"/>
  <c r="A1346" i="6"/>
  <c r="B1346" i="6"/>
  <c r="A1345" i="6"/>
  <c r="B1345" i="6"/>
  <c r="A1344" i="6"/>
  <c r="B1344" i="6"/>
  <c r="A1343" i="6"/>
  <c r="B1343" i="6"/>
  <c r="A1342" i="6"/>
  <c r="B1342" i="6"/>
  <c r="B1341" i="6"/>
  <c r="A1340" i="6"/>
  <c r="B1340" i="6"/>
  <c r="A1339" i="6"/>
  <c r="B1339" i="6"/>
  <c r="A1338" i="6"/>
  <c r="B1338" i="6"/>
  <c r="A1337" i="6"/>
  <c r="B1337" i="6"/>
  <c r="A1336" i="6"/>
  <c r="B1336" i="6"/>
  <c r="A1335" i="6"/>
  <c r="B1335" i="6"/>
  <c r="A1334" i="6"/>
  <c r="B1334" i="6"/>
  <c r="B1333" i="6"/>
  <c r="A1332" i="6"/>
  <c r="B1332" i="6"/>
  <c r="A1331" i="6"/>
  <c r="B1331" i="6"/>
  <c r="A1330" i="6"/>
  <c r="B1330" i="6"/>
  <c r="A1329" i="6"/>
  <c r="B1329" i="6"/>
  <c r="A1328" i="6"/>
  <c r="B1328" i="6"/>
  <c r="A1327" i="6"/>
  <c r="B1327" i="6"/>
  <c r="A1326" i="6"/>
  <c r="B1326" i="6"/>
  <c r="A1325" i="6"/>
  <c r="B1325" i="6"/>
  <c r="A1324" i="6"/>
  <c r="B1324" i="6"/>
  <c r="A1323" i="6"/>
  <c r="B1323" i="6"/>
  <c r="A1322" i="6"/>
  <c r="B1322" i="6"/>
  <c r="A1321" i="6"/>
  <c r="B1321" i="6"/>
  <c r="A1320" i="6"/>
  <c r="B1320" i="6"/>
  <c r="A1319" i="6"/>
  <c r="B1319" i="6"/>
  <c r="A1318" i="6"/>
  <c r="B1318" i="6"/>
  <c r="A1317" i="6"/>
  <c r="B1317" i="6"/>
  <c r="B1316" i="6"/>
  <c r="A1315" i="6"/>
  <c r="B1315" i="6"/>
  <c r="A1314" i="6"/>
  <c r="B1314" i="6"/>
  <c r="A1313" i="6"/>
  <c r="B1313" i="6"/>
  <c r="A1312" i="6"/>
  <c r="B1312" i="6"/>
  <c r="A1311" i="6"/>
  <c r="B1311" i="6"/>
  <c r="B1310" i="6"/>
  <c r="A1309" i="6"/>
  <c r="B1309" i="6"/>
  <c r="A1308" i="6"/>
  <c r="B1308" i="6"/>
  <c r="A1307" i="6"/>
  <c r="B1307" i="6"/>
  <c r="A1306" i="6"/>
  <c r="B1306" i="6"/>
  <c r="A1305" i="6"/>
  <c r="B1305" i="6"/>
  <c r="A1304" i="6"/>
  <c r="B1304" i="6"/>
  <c r="A1303" i="6"/>
  <c r="B1303" i="6"/>
  <c r="A1302" i="6"/>
  <c r="B1302" i="6"/>
  <c r="B1301" i="6"/>
  <c r="A1300" i="6"/>
  <c r="B1300" i="6"/>
  <c r="A1299" i="6"/>
  <c r="B1299" i="6"/>
  <c r="A1298" i="6"/>
  <c r="B1298" i="6"/>
  <c r="A1297" i="6"/>
  <c r="B1297" i="6"/>
  <c r="A1296" i="6"/>
  <c r="B1296" i="6"/>
  <c r="A1295" i="6"/>
  <c r="B1295" i="6"/>
  <c r="A1294" i="6"/>
  <c r="B1294" i="6"/>
  <c r="A1293" i="6"/>
  <c r="B1293" i="6"/>
  <c r="A1292" i="6"/>
  <c r="B1292" i="6"/>
  <c r="B1291" i="6"/>
  <c r="A1290" i="6"/>
  <c r="B1290" i="6"/>
  <c r="A1289" i="6"/>
  <c r="B1289" i="6"/>
  <c r="A1288" i="6"/>
  <c r="B1288" i="6"/>
  <c r="A1287" i="6"/>
  <c r="B1287" i="6"/>
  <c r="A1286" i="6"/>
  <c r="B1286" i="6"/>
  <c r="A1285" i="6"/>
  <c r="B1285" i="6"/>
  <c r="A1284" i="6"/>
  <c r="B1284" i="6"/>
  <c r="A1283" i="6"/>
  <c r="B1283" i="6"/>
  <c r="B1282" i="6"/>
  <c r="A1281" i="6"/>
  <c r="B1281" i="6"/>
  <c r="A1280" i="6"/>
  <c r="B1280" i="6"/>
  <c r="A1279" i="6"/>
  <c r="B1279" i="6"/>
  <c r="A1278" i="6"/>
  <c r="B1278" i="6"/>
  <c r="B1277" i="6"/>
  <c r="A1276" i="6"/>
  <c r="B1276" i="6"/>
  <c r="A1275" i="6"/>
  <c r="B1275" i="6"/>
  <c r="A1274" i="6"/>
  <c r="B1274" i="6"/>
  <c r="A1273" i="6"/>
  <c r="B1273" i="6"/>
  <c r="A1272" i="6"/>
  <c r="B1272" i="6"/>
  <c r="A1271" i="6"/>
  <c r="B1271" i="6"/>
  <c r="A1270" i="6"/>
  <c r="B1270" i="6"/>
  <c r="A1269" i="6"/>
  <c r="B1269" i="6"/>
  <c r="A1268" i="6"/>
  <c r="B1268" i="6"/>
  <c r="A1267" i="6"/>
  <c r="B1267" i="6"/>
  <c r="A1266" i="6"/>
  <c r="B1266" i="6"/>
  <c r="B1265" i="6"/>
  <c r="A1264" i="6"/>
  <c r="B1264" i="6"/>
  <c r="A1263" i="6"/>
  <c r="B1263" i="6"/>
  <c r="A1262" i="6"/>
  <c r="B1262" i="6"/>
  <c r="A1261" i="6"/>
  <c r="B1261" i="6"/>
  <c r="A1260" i="6"/>
  <c r="B1260" i="6"/>
  <c r="A1259" i="6"/>
  <c r="B1259" i="6"/>
  <c r="A1258" i="6"/>
  <c r="B1258" i="6"/>
  <c r="A1257" i="6"/>
  <c r="B1257" i="6"/>
  <c r="B1256" i="6"/>
  <c r="A1255" i="6"/>
  <c r="B1255" i="6"/>
  <c r="A1254" i="6"/>
  <c r="B1254" i="6"/>
  <c r="A1253" i="6"/>
  <c r="B1253" i="6"/>
  <c r="A1252" i="6"/>
  <c r="B1252" i="6"/>
  <c r="B1251" i="6"/>
  <c r="A1250" i="6"/>
  <c r="B1250" i="6"/>
  <c r="A1249" i="6"/>
  <c r="B1249" i="6"/>
  <c r="A1248" i="6"/>
  <c r="B1248" i="6"/>
  <c r="A1247" i="6"/>
  <c r="B1247" i="6"/>
  <c r="B1246" i="6"/>
  <c r="A1245" i="6"/>
  <c r="B1245" i="6"/>
  <c r="A1244" i="6"/>
  <c r="B1244" i="6"/>
  <c r="A1243" i="6"/>
  <c r="B1243" i="6"/>
  <c r="A1242" i="6"/>
  <c r="B1242" i="6"/>
  <c r="A1241" i="6"/>
  <c r="B1241" i="6"/>
  <c r="A1240" i="6"/>
  <c r="B1240" i="6"/>
  <c r="A1239" i="6"/>
  <c r="B1239" i="6"/>
  <c r="A1238" i="6"/>
  <c r="B1238" i="6"/>
  <c r="A1237" i="6"/>
  <c r="B1237" i="6"/>
  <c r="B1236" i="6"/>
  <c r="A1235" i="6"/>
  <c r="B1235" i="6"/>
  <c r="A1234" i="6"/>
  <c r="B1234" i="6"/>
  <c r="A1233" i="6"/>
  <c r="B1233" i="6"/>
  <c r="A1232" i="6"/>
  <c r="B1232" i="6"/>
  <c r="A1231" i="6"/>
  <c r="B1231" i="6"/>
  <c r="B1230" i="6"/>
  <c r="A1229" i="6"/>
  <c r="B1229" i="6"/>
  <c r="B1228" i="6"/>
  <c r="A1227" i="6"/>
  <c r="B1227" i="6"/>
  <c r="A1226" i="6"/>
  <c r="B1226" i="6"/>
  <c r="A1225" i="6"/>
  <c r="B1225" i="6"/>
  <c r="A1224" i="6"/>
  <c r="B1224" i="6"/>
  <c r="B1223" i="6"/>
  <c r="A1222" i="6"/>
  <c r="B1222" i="6"/>
  <c r="A1221" i="6"/>
  <c r="B1221" i="6"/>
  <c r="A1220" i="6"/>
  <c r="B1220" i="6"/>
  <c r="A1219" i="6"/>
  <c r="B1219" i="6"/>
  <c r="A1218" i="6"/>
  <c r="B1218" i="6"/>
  <c r="A1217" i="6"/>
  <c r="B1217" i="6"/>
  <c r="A1216" i="6"/>
  <c r="B1216" i="6"/>
  <c r="A1215" i="6"/>
  <c r="B1215" i="6"/>
  <c r="B1214" i="6"/>
  <c r="A1213" i="6"/>
  <c r="B1213" i="6"/>
  <c r="A1212" i="6"/>
  <c r="B1212" i="6"/>
  <c r="A1211" i="6"/>
  <c r="B1211" i="6"/>
  <c r="A1210" i="6"/>
  <c r="B1210" i="6"/>
  <c r="A1209" i="6"/>
  <c r="B1209" i="6"/>
  <c r="B1208" i="6"/>
  <c r="A1207" i="6"/>
  <c r="B1207" i="6"/>
  <c r="A1206" i="6"/>
  <c r="B1206" i="6"/>
  <c r="B1205" i="6"/>
  <c r="A1204" i="6"/>
  <c r="B1204" i="6"/>
  <c r="A1203" i="6"/>
  <c r="B1203" i="6"/>
  <c r="B1202" i="6"/>
  <c r="A1201" i="6"/>
  <c r="B1201" i="6"/>
  <c r="A1200" i="6"/>
  <c r="B1200" i="6"/>
  <c r="A1199" i="6"/>
  <c r="B1199" i="6"/>
  <c r="A1198" i="6"/>
  <c r="B1198" i="6"/>
  <c r="B1197" i="6"/>
  <c r="A1196" i="6"/>
  <c r="B1196" i="6"/>
  <c r="A1195" i="6"/>
  <c r="B1195" i="6"/>
  <c r="A1194" i="6"/>
  <c r="B1194" i="6"/>
  <c r="B1193" i="6"/>
  <c r="A1192" i="6"/>
  <c r="B1192" i="6"/>
  <c r="A1191" i="6"/>
  <c r="B1191" i="6"/>
  <c r="A1190" i="6"/>
  <c r="B1190" i="6"/>
  <c r="A1189" i="6"/>
  <c r="B1189" i="6"/>
  <c r="A1188" i="6"/>
  <c r="B1188" i="6"/>
  <c r="A1187" i="6"/>
  <c r="B1187" i="6"/>
  <c r="A1186" i="6"/>
  <c r="B1186" i="6"/>
  <c r="A1185" i="6"/>
  <c r="B1185" i="6"/>
  <c r="B1184" i="6"/>
  <c r="A1183" i="6"/>
  <c r="B1183" i="6"/>
  <c r="A1182" i="6"/>
  <c r="B1182" i="6"/>
  <c r="A1181" i="6"/>
  <c r="B1181" i="6"/>
  <c r="A1180" i="6"/>
  <c r="B1180" i="6"/>
  <c r="A1179" i="6"/>
  <c r="B1179" i="6"/>
  <c r="A1178" i="6"/>
  <c r="B1178" i="6"/>
  <c r="A1177" i="6"/>
  <c r="B1177" i="6"/>
  <c r="A1176" i="6"/>
  <c r="B1176" i="6"/>
  <c r="A1175" i="6"/>
  <c r="B1175" i="6"/>
  <c r="B1174" i="6"/>
  <c r="A1173" i="6"/>
  <c r="B1173" i="6"/>
  <c r="A1172" i="6"/>
  <c r="B1172" i="6"/>
  <c r="A1171" i="6"/>
  <c r="B1171" i="6"/>
  <c r="A1170" i="6"/>
  <c r="B1170" i="6"/>
  <c r="A1169" i="6"/>
  <c r="B1169" i="6"/>
  <c r="A1168" i="6"/>
  <c r="B1168" i="6"/>
  <c r="A1167" i="6"/>
  <c r="B1167" i="6"/>
  <c r="A1166" i="6"/>
  <c r="B1166" i="6"/>
  <c r="A1165" i="6"/>
  <c r="B1165" i="6"/>
  <c r="B1164" i="6"/>
  <c r="A1163" i="6"/>
  <c r="B1163" i="6"/>
  <c r="A1162" i="6"/>
  <c r="B1162" i="6"/>
  <c r="A1161" i="6"/>
  <c r="B1161" i="6"/>
  <c r="A1160" i="6"/>
  <c r="B1160" i="6"/>
  <c r="A1159" i="6"/>
  <c r="B1159" i="6"/>
  <c r="A1158" i="6"/>
  <c r="B1158" i="6"/>
  <c r="A1157" i="6"/>
  <c r="B1157" i="6"/>
  <c r="A1156" i="6"/>
  <c r="B1156" i="6"/>
  <c r="A1155" i="6"/>
  <c r="B1155" i="6"/>
  <c r="B1154" i="6"/>
  <c r="A1153" i="6"/>
  <c r="B1153" i="6"/>
  <c r="A1152" i="6"/>
  <c r="B1152" i="6"/>
  <c r="A1151" i="6"/>
  <c r="B1151" i="6"/>
  <c r="A1150" i="6"/>
  <c r="B1150" i="6"/>
  <c r="A1149" i="6"/>
  <c r="B1149" i="6"/>
  <c r="A1148" i="6"/>
  <c r="B1148" i="6"/>
  <c r="A1147" i="6"/>
  <c r="B1147" i="6"/>
  <c r="A1146" i="6"/>
  <c r="B1146" i="6"/>
  <c r="A1145" i="6"/>
  <c r="B1145" i="6"/>
  <c r="B1144" i="6"/>
  <c r="A1143" i="6"/>
  <c r="B1143" i="6"/>
  <c r="A1142" i="6"/>
  <c r="B1142" i="6"/>
  <c r="A1141" i="6"/>
  <c r="B1141" i="6"/>
  <c r="A1140" i="6"/>
  <c r="B1140" i="6"/>
  <c r="A1139" i="6"/>
  <c r="B1139" i="6"/>
  <c r="A1138" i="6"/>
  <c r="B1138" i="6"/>
  <c r="A1137" i="6"/>
  <c r="B1137" i="6"/>
  <c r="A1136" i="6"/>
  <c r="B1136" i="6"/>
  <c r="A1135" i="6"/>
  <c r="B1135" i="6"/>
  <c r="B1134" i="6"/>
  <c r="A1133" i="6"/>
  <c r="C1133" i="6" s="1"/>
  <c r="B1133" i="6"/>
  <c r="A1132" i="6"/>
  <c r="C1132" i="6" s="1"/>
  <c r="B1132" i="6"/>
  <c r="A1131" i="6"/>
  <c r="C1131" i="6" s="1"/>
  <c r="B1131" i="6"/>
  <c r="A1130" i="6"/>
  <c r="A1129" i="6"/>
  <c r="A1128" i="6"/>
  <c r="A1127" i="6"/>
  <c r="A1126" i="6"/>
  <c r="A1125" i="6"/>
  <c r="A1124" i="6"/>
  <c r="A1123" i="6"/>
  <c r="B1122" i="6"/>
  <c r="A1121" i="6"/>
  <c r="A1120" i="6"/>
  <c r="A1119" i="6"/>
  <c r="A1118" i="6"/>
  <c r="A1117" i="6"/>
  <c r="A1116" i="6"/>
  <c r="A1115" i="6"/>
  <c r="A1114" i="6"/>
  <c r="B1113" i="6"/>
  <c r="A1112" i="6"/>
  <c r="A1111" i="6"/>
  <c r="A1110" i="6"/>
  <c r="A1109" i="6"/>
  <c r="A1108" i="6"/>
  <c r="A1107" i="6"/>
  <c r="A1106" i="6"/>
  <c r="A1105" i="6"/>
  <c r="B1104" i="6"/>
  <c r="A1103" i="6"/>
  <c r="A1102" i="6"/>
  <c r="A1101" i="6"/>
  <c r="A1100" i="6"/>
  <c r="A1099" i="6"/>
  <c r="A1098" i="6"/>
  <c r="A1097" i="6"/>
  <c r="A1096" i="6"/>
  <c r="B1095" i="6"/>
  <c r="A1094" i="6"/>
  <c r="A1093" i="6"/>
  <c r="A1092" i="6"/>
  <c r="A1091" i="6"/>
  <c r="A1090" i="6"/>
  <c r="A1089" i="6"/>
  <c r="A1088" i="6"/>
  <c r="A1087" i="6"/>
  <c r="B1086" i="6"/>
  <c r="A1085" i="6"/>
  <c r="A1084" i="6"/>
  <c r="A1083" i="6"/>
  <c r="A1082" i="6"/>
  <c r="A1081" i="6"/>
  <c r="A1080" i="6"/>
  <c r="A1079" i="6"/>
  <c r="A1078" i="6"/>
  <c r="B1077" i="6"/>
  <c r="A1076" i="6"/>
  <c r="C1076" i="6" s="1"/>
  <c r="B1076" i="6"/>
  <c r="A1075" i="6"/>
  <c r="A1074" i="6"/>
  <c r="A1073" i="6"/>
  <c r="A1072" i="6"/>
  <c r="A1071" i="6"/>
  <c r="A1070" i="6"/>
  <c r="A1069" i="6"/>
  <c r="A1068" i="6"/>
  <c r="B1067" i="6"/>
  <c r="A1066" i="6"/>
  <c r="A1065" i="6"/>
  <c r="A1064" i="6"/>
  <c r="A1063" i="6"/>
  <c r="A1062" i="6"/>
  <c r="A1061" i="6"/>
  <c r="A1060" i="6"/>
  <c r="A1059" i="6"/>
  <c r="B1058" i="6"/>
  <c r="A1057" i="6"/>
  <c r="A1056" i="6"/>
  <c r="A1055" i="6"/>
  <c r="A1054" i="6"/>
  <c r="A1053" i="6"/>
  <c r="A1052" i="6"/>
  <c r="A1051" i="6"/>
  <c r="A1050" i="6"/>
  <c r="B1049" i="6"/>
  <c r="A1048" i="6"/>
  <c r="A1047" i="6"/>
  <c r="A1046" i="6"/>
  <c r="A1045" i="6"/>
  <c r="A1044" i="6"/>
  <c r="A1043" i="6"/>
  <c r="A1042" i="6"/>
  <c r="A1041" i="6"/>
  <c r="B1040" i="6"/>
  <c r="A1039" i="6"/>
  <c r="A1038" i="6"/>
  <c r="A1037" i="6"/>
  <c r="A1036" i="6"/>
  <c r="A1035" i="6"/>
  <c r="A1034" i="6"/>
  <c r="A1033" i="6"/>
  <c r="A1032" i="6"/>
  <c r="B1031" i="6"/>
  <c r="A1030" i="6"/>
  <c r="A1029" i="6"/>
  <c r="A1028" i="6"/>
  <c r="A1027" i="6"/>
  <c r="A1026" i="6"/>
  <c r="A1025" i="6"/>
  <c r="A1024" i="6"/>
  <c r="A1023" i="6"/>
  <c r="B1022" i="6"/>
  <c r="A1021" i="6"/>
  <c r="B1021" i="6"/>
  <c r="A1020" i="6"/>
  <c r="A1019" i="6"/>
  <c r="A1018" i="6"/>
  <c r="A1017" i="6"/>
  <c r="A1016" i="6"/>
  <c r="A1015" i="6"/>
  <c r="A1014" i="6"/>
  <c r="A1013" i="6"/>
  <c r="B1012" i="6"/>
  <c r="A1011" i="6"/>
  <c r="A1010" i="6"/>
  <c r="A1009" i="6"/>
  <c r="A1008" i="6"/>
  <c r="A1007" i="6"/>
  <c r="A1006" i="6"/>
  <c r="A1005" i="6"/>
  <c r="A1004" i="6"/>
  <c r="B1003" i="6"/>
  <c r="A1002" i="6"/>
  <c r="A1001" i="6"/>
  <c r="A1000" i="6"/>
  <c r="A999" i="6"/>
  <c r="A998" i="6"/>
  <c r="A997" i="6"/>
  <c r="A996" i="6"/>
  <c r="A995" i="6"/>
  <c r="B994" i="6"/>
  <c r="A993" i="6"/>
  <c r="A992" i="6"/>
  <c r="A991" i="6"/>
  <c r="A990" i="6"/>
  <c r="A989" i="6"/>
  <c r="A988" i="6"/>
  <c r="A987" i="6"/>
  <c r="A986" i="6"/>
  <c r="B985" i="6"/>
  <c r="A984" i="6"/>
  <c r="A983" i="6"/>
  <c r="A982" i="6"/>
  <c r="A981" i="6"/>
  <c r="A980" i="6"/>
  <c r="A979" i="6"/>
  <c r="A978" i="6"/>
  <c r="A977" i="6"/>
  <c r="B976" i="6"/>
  <c r="A975" i="6"/>
  <c r="A974" i="6"/>
  <c r="A973" i="6"/>
  <c r="A972" i="6"/>
  <c r="A971" i="6"/>
  <c r="A970" i="6"/>
  <c r="A969" i="6"/>
  <c r="A968" i="6"/>
  <c r="B967" i="6"/>
  <c r="A966" i="6"/>
  <c r="B966" i="6"/>
  <c r="A965" i="6"/>
  <c r="A964" i="6"/>
  <c r="A963" i="6"/>
  <c r="A962" i="6"/>
  <c r="A961" i="6"/>
  <c r="A960" i="6"/>
  <c r="A959" i="6"/>
  <c r="A958" i="6"/>
  <c r="B957" i="6"/>
  <c r="A956" i="6"/>
  <c r="A955" i="6"/>
  <c r="A954" i="6"/>
  <c r="A953" i="6"/>
  <c r="A952" i="6"/>
  <c r="A951" i="6"/>
  <c r="A950" i="6"/>
  <c r="A949" i="6"/>
  <c r="B948" i="6"/>
  <c r="A947" i="6"/>
  <c r="A946" i="6"/>
  <c r="A945" i="6"/>
  <c r="A944" i="6"/>
  <c r="A943" i="6"/>
  <c r="A942" i="6"/>
  <c r="A941" i="6"/>
  <c r="A940" i="6"/>
  <c r="B939" i="6"/>
  <c r="A938" i="6"/>
  <c r="A937" i="6"/>
  <c r="A936" i="6"/>
  <c r="A935" i="6"/>
  <c r="A934" i="6"/>
  <c r="A933" i="6"/>
  <c r="A932" i="6"/>
  <c r="A931" i="6"/>
  <c r="B930" i="6"/>
  <c r="A929" i="6"/>
  <c r="A928" i="6"/>
  <c r="A927" i="6"/>
  <c r="A926" i="6"/>
  <c r="A925" i="6"/>
  <c r="A924" i="6"/>
  <c r="A923" i="6"/>
  <c r="A922" i="6"/>
  <c r="B921" i="6"/>
  <c r="A920" i="6"/>
  <c r="A919" i="6"/>
  <c r="A918" i="6"/>
  <c r="A917" i="6"/>
  <c r="A916" i="6"/>
  <c r="A915" i="6"/>
  <c r="A914" i="6"/>
  <c r="A913" i="6"/>
  <c r="B912" i="6"/>
  <c r="A911" i="6"/>
  <c r="A910" i="6"/>
  <c r="A909" i="6"/>
  <c r="A908" i="6"/>
  <c r="A907" i="6"/>
  <c r="A906" i="6"/>
  <c r="A905" i="6"/>
  <c r="A904" i="6"/>
  <c r="B903" i="6"/>
  <c r="A902" i="6"/>
  <c r="B902" i="6"/>
  <c r="A901" i="6"/>
  <c r="A900" i="6"/>
  <c r="A899" i="6"/>
  <c r="A898" i="6"/>
  <c r="A897" i="6"/>
  <c r="A896" i="6"/>
  <c r="A895" i="6"/>
  <c r="A894" i="6"/>
  <c r="B893" i="6"/>
  <c r="A892" i="6"/>
  <c r="A891" i="6"/>
  <c r="A890" i="6"/>
  <c r="A889" i="6"/>
  <c r="A888" i="6"/>
  <c r="A887" i="6"/>
  <c r="A886" i="6"/>
  <c r="A885" i="6"/>
  <c r="B884" i="6"/>
  <c r="A883" i="6"/>
  <c r="A882" i="6"/>
  <c r="A881" i="6"/>
  <c r="A880" i="6"/>
  <c r="A879" i="6"/>
  <c r="A878" i="6"/>
  <c r="A877" i="6"/>
  <c r="A876" i="6"/>
  <c r="B875" i="6"/>
  <c r="A874" i="6"/>
  <c r="A873" i="6"/>
  <c r="A872" i="6"/>
  <c r="A871" i="6"/>
  <c r="A870" i="6"/>
  <c r="A869" i="6"/>
  <c r="A868" i="6"/>
  <c r="A867" i="6"/>
  <c r="B866" i="6"/>
  <c r="A865" i="6"/>
  <c r="A864" i="6"/>
  <c r="A863" i="6"/>
  <c r="A862" i="6"/>
  <c r="A861" i="6"/>
  <c r="A860" i="6"/>
  <c r="A859" i="6"/>
  <c r="A858" i="6"/>
  <c r="B857" i="6"/>
  <c r="A856" i="6"/>
  <c r="A855" i="6"/>
  <c r="A854" i="6"/>
  <c r="A853" i="6"/>
  <c r="A852" i="6"/>
  <c r="A851" i="6"/>
  <c r="A850" i="6"/>
  <c r="A849" i="6"/>
  <c r="B848" i="6"/>
  <c r="A847" i="6"/>
  <c r="B847" i="6"/>
  <c r="A846" i="6"/>
  <c r="A845" i="6"/>
  <c r="A844" i="6"/>
  <c r="A843" i="6"/>
  <c r="A842" i="6"/>
  <c r="A841" i="6"/>
  <c r="A840" i="6"/>
  <c r="A839" i="6"/>
  <c r="B838" i="6"/>
  <c r="A837" i="6"/>
  <c r="A836" i="6"/>
  <c r="A835" i="6"/>
  <c r="A834" i="6"/>
  <c r="A833" i="6"/>
  <c r="A832" i="6"/>
  <c r="A831" i="6"/>
  <c r="A830" i="6"/>
  <c r="B829" i="6"/>
  <c r="A828" i="6"/>
  <c r="A827" i="6"/>
  <c r="A826" i="6"/>
  <c r="A825" i="6"/>
  <c r="A824" i="6"/>
  <c r="A823" i="6"/>
  <c r="A822" i="6"/>
  <c r="A821" i="6"/>
  <c r="B820" i="6"/>
  <c r="A819" i="6"/>
  <c r="A818" i="6"/>
  <c r="A817" i="6"/>
  <c r="A816" i="6"/>
  <c r="A815" i="6"/>
  <c r="A814" i="6"/>
  <c r="A813" i="6"/>
  <c r="A812" i="6"/>
  <c r="B811" i="6"/>
  <c r="A810" i="6"/>
  <c r="A809" i="6"/>
  <c r="A808" i="6"/>
  <c r="A807" i="6"/>
  <c r="A806" i="6"/>
  <c r="A805" i="6"/>
  <c r="A804" i="6"/>
  <c r="A803" i="6"/>
  <c r="B802" i="6"/>
  <c r="A801" i="6"/>
  <c r="A800" i="6"/>
  <c r="A799" i="6"/>
  <c r="A798" i="6"/>
  <c r="A797" i="6"/>
  <c r="A796" i="6"/>
  <c r="A795" i="6"/>
  <c r="A794" i="6"/>
  <c r="B793" i="6"/>
  <c r="A792" i="6"/>
  <c r="A791" i="6"/>
  <c r="A790" i="6"/>
  <c r="A789" i="6"/>
  <c r="A788" i="6"/>
  <c r="A787" i="6"/>
  <c r="A786" i="6"/>
  <c r="A785" i="6"/>
  <c r="B784" i="6"/>
  <c r="A783" i="6"/>
  <c r="A782" i="6"/>
  <c r="A781" i="6"/>
  <c r="A780" i="6"/>
  <c r="A779" i="6"/>
  <c r="A778" i="6"/>
  <c r="A777" i="6"/>
  <c r="A776" i="6"/>
  <c r="B775" i="6"/>
  <c r="A774" i="6"/>
  <c r="A773" i="6"/>
  <c r="A772" i="6"/>
  <c r="A771" i="6"/>
  <c r="A770" i="6"/>
  <c r="A769" i="6"/>
  <c r="A768" i="6"/>
  <c r="A767" i="6"/>
  <c r="B766" i="6"/>
  <c r="A765" i="6"/>
  <c r="A764" i="6"/>
  <c r="A763" i="6"/>
  <c r="A762" i="6"/>
  <c r="A761" i="6"/>
  <c r="A760" i="6"/>
  <c r="A759" i="6"/>
  <c r="A758" i="6"/>
  <c r="B757" i="6"/>
  <c r="A756" i="6"/>
  <c r="A755" i="6"/>
  <c r="A754" i="6"/>
  <c r="A753" i="6"/>
  <c r="A752" i="6"/>
  <c r="A751" i="6"/>
  <c r="A750" i="6"/>
  <c r="A749" i="6"/>
  <c r="B748" i="6"/>
  <c r="A747" i="6"/>
  <c r="A746" i="6"/>
  <c r="A745" i="6"/>
  <c r="A744" i="6"/>
  <c r="A743" i="6"/>
  <c r="A742" i="6"/>
  <c r="A741" i="6"/>
  <c r="A740" i="6"/>
  <c r="B739" i="6"/>
  <c r="A738" i="6"/>
  <c r="A737" i="6"/>
  <c r="A736" i="6"/>
  <c r="A735" i="6"/>
  <c r="A734" i="6"/>
  <c r="A733" i="6"/>
  <c r="A732" i="6"/>
  <c r="A731" i="6"/>
  <c r="B730" i="6"/>
  <c r="A729" i="6"/>
  <c r="B729" i="6"/>
  <c r="A728" i="6"/>
  <c r="A727" i="6"/>
  <c r="A726" i="6"/>
  <c r="A725" i="6"/>
  <c r="A724" i="6"/>
  <c r="A723" i="6"/>
  <c r="A722" i="6"/>
  <c r="A721" i="6"/>
  <c r="B720" i="6"/>
  <c r="A719" i="6"/>
  <c r="A718" i="6"/>
  <c r="A717" i="6"/>
  <c r="A716" i="6"/>
  <c r="A715" i="6"/>
  <c r="A714" i="6"/>
  <c r="A713" i="6"/>
  <c r="A712" i="6"/>
  <c r="B711" i="6"/>
  <c r="A710" i="6"/>
  <c r="A709" i="6"/>
  <c r="A708" i="6"/>
  <c r="A707" i="6"/>
  <c r="A706" i="6"/>
  <c r="A705" i="6"/>
  <c r="A704" i="6"/>
  <c r="A703" i="6"/>
  <c r="B702" i="6"/>
  <c r="A701" i="6"/>
  <c r="A700" i="6"/>
  <c r="A699" i="6"/>
  <c r="A698" i="6"/>
  <c r="A697" i="6"/>
  <c r="A696" i="6"/>
  <c r="A695" i="6"/>
  <c r="A694" i="6"/>
  <c r="B693" i="6"/>
  <c r="A692" i="6"/>
  <c r="A691" i="6"/>
  <c r="A690" i="6"/>
  <c r="A689" i="6"/>
  <c r="A688" i="6"/>
  <c r="A687" i="6"/>
  <c r="A686" i="6"/>
  <c r="A685" i="6"/>
  <c r="B684" i="6"/>
  <c r="A683" i="6"/>
  <c r="A682" i="6"/>
  <c r="A681" i="6"/>
  <c r="A680" i="6"/>
  <c r="A679" i="6"/>
  <c r="A678" i="6"/>
  <c r="A677" i="6"/>
  <c r="A676" i="6"/>
  <c r="B675" i="6"/>
  <c r="A674" i="6"/>
  <c r="A673" i="6"/>
  <c r="A672" i="6"/>
  <c r="A671" i="6"/>
  <c r="A670" i="6"/>
  <c r="A669" i="6"/>
  <c r="A668" i="6"/>
  <c r="A667" i="6"/>
  <c r="B666" i="6"/>
  <c r="A665" i="6"/>
  <c r="A664" i="6"/>
  <c r="A663" i="6"/>
  <c r="A662" i="6"/>
  <c r="A661" i="6"/>
  <c r="A660" i="6"/>
  <c r="A659" i="6"/>
  <c r="A658" i="6"/>
  <c r="B657" i="6"/>
  <c r="A656" i="6"/>
  <c r="A655" i="6"/>
  <c r="A654" i="6"/>
  <c r="A653" i="6"/>
  <c r="A652" i="6"/>
  <c r="A651" i="6"/>
  <c r="A650" i="6"/>
  <c r="A649" i="6"/>
  <c r="B648" i="6"/>
  <c r="A647" i="6"/>
  <c r="B647" i="6"/>
  <c r="A646" i="6"/>
  <c r="A645" i="6"/>
  <c r="A644" i="6"/>
  <c r="A643" i="6"/>
  <c r="A642" i="6"/>
  <c r="A641" i="6"/>
  <c r="A640" i="6"/>
  <c r="A639" i="6"/>
  <c r="B638" i="6"/>
  <c r="A637" i="6"/>
  <c r="A636" i="6"/>
  <c r="A635" i="6"/>
  <c r="A634" i="6"/>
  <c r="A633" i="6"/>
  <c r="A632" i="6"/>
  <c r="A631" i="6"/>
  <c r="A630" i="6"/>
  <c r="B629" i="6"/>
  <c r="A628" i="6"/>
  <c r="A627" i="6"/>
  <c r="A626" i="6"/>
  <c r="A625" i="6"/>
  <c r="A624" i="6"/>
  <c r="A623" i="6"/>
  <c r="A622" i="6"/>
  <c r="A621" i="6"/>
  <c r="B620" i="6"/>
  <c r="A619" i="6"/>
  <c r="A618" i="6"/>
  <c r="A617" i="6"/>
  <c r="A616" i="6"/>
  <c r="A615" i="6"/>
  <c r="A614" i="6"/>
  <c r="A613" i="6"/>
  <c r="A612" i="6"/>
  <c r="B611" i="6"/>
  <c r="A610" i="6"/>
  <c r="A609" i="6"/>
  <c r="A608" i="6"/>
  <c r="A607" i="6"/>
  <c r="A606" i="6"/>
  <c r="A605" i="6"/>
  <c r="A604" i="6"/>
  <c r="A603" i="6"/>
  <c r="B602" i="6"/>
  <c r="A601" i="6"/>
  <c r="A600" i="6"/>
  <c r="A599" i="6"/>
  <c r="A598" i="6"/>
  <c r="A597" i="6"/>
  <c r="A596" i="6"/>
  <c r="A595" i="6"/>
  <c r="A594" i="6"/>
  <c r="B593" i="6"/>
  <c r="A592" i="6"/>
  <c r="A591" i="6"/>
  <c r="A590" i="6"/>
  <c r="A589" i="6"/>
  <c r="A588" i="6"/>
  <c r="A587" i="6"/>
  <c r="A586" i="6"/>
  <c r="A585" i="6"/>
  <c r="B584" i="6"/>
  <c r="A583" i="6"/>
  <c r="A582" i="6"/>
  <c r="A581" i="6"/>
  <c r="A580" i="6"/>
  <c r="A579" i="6"/>
  <c r="A578" i="6"/>
  <c r="A577" i="6"/>
  <c r="A576" i="6"/>
  <c r="B575" i="6"/>
  <c r="A574" i="6"/>
  <c r="A573" i="6"/>
  <c r="A572" i="6"/>
  <c r="A571" i="6"/>
  <c r="A570" i="6"/>
  <c r="A569" i="6"/>
  <c r="A568" i="6"/>
  <c r="A567" i="6"/>
  <c r="B566" i="6"/>
  <c r="A565" i="6"/>
  <c r="A564" i="6"/>
  <c r="A563" i="6"/>
  <c r="A562" i="6"/>
  <c r="A561" i="6"/>
  <c r="A560" i="6"/>
  <c r="A559" i="6"/>
  <c r="A558" i="6"/>
  <c r="B557" i="6"/>
  <c r="A556" i="6"/>
  <c r="A555" i="6"/>
  <c r="A554" i="6"/>
  <c r="A553" i="6"/>
  <c r="A552" i="6"/>
  <c r="A551" i="6"/>
  <c r="A550" i="6"/>
  <c r="A549" i="6"/>
  <c r="B548" i="6"/>
  <c r="A547" i="6"/>
  <c r="A546" i="6"/>
  <c r="A545" i="6"/>
  <c r="A544" i="6"/>
  <c r="A543" i="6"/>
  <c r="A542" i="6"/>
  <c r="A541" i="6"/>
  <c r="A540" i="6"/>
  <c r="B539" i="6"/>
  <c r="A538" i="6"/>
  <c r="B538" i="6"/>
  <c r="A537" i="6"/>
  <c r="C537" i="6" s="1"/>
  <c r="B537" i="6"/>
  <c r="A536" i="6"/>
  <c r="B536" i="6"/>
  <c r="A535" i="6"/>
  <c r="B535" i="6"/>
  <c r="A534" i="6"/>
  <c r="B534" i="6"/>
  <c r="A533" i="6"/>
  <c r="B533" i="6"/>
  <c r="A532" i="6"/>
  <c r="B532" i="6"/>
  <c r="A531" i="6"/>
  <c r="B531" i="6"/>
  <c r="B530" i="6"/>
  <c r="A529" i="6"/>
  <c r="B529" i="6"/>
  <c r="A528" i="6"/>
  <c r="B528" i="6"/>
  <c r="A527" i="6"/>
  <c r="B527" i="6"/>
  <c r="A526" i="6"/>
  <c r="B526" i="6"/>
  <c r="A525" i="6"/>
  <c r="B525" i="6"/>
  <c r="A524" i="6"/>
  <c r="B524" i="6"/>
  <c r="A523" i="6"/>
  <c r="B523" i="6"/>
  <c r="B522" i="6"/>
  <c r="A521" i="6"/>
  <c r="B521" i="6"/>
  <c r="A520" i="6"/>
  <c r="B520" i="6"/>
  <c r="A519" i="6"/>
  <c r="B519" i="6"/>
  <c r="A518" i="6"/>
  <c r="B518" i="6"/>
  <c r="A517" i="6"/>
  <c r="B517" i="6"/>
  <c r="A516" i="6"/>
  <c r="B516" i="6"/>
  <c r="B515" i="6"/>
  <c r="A514" i="6"/>
  <c r="B514" i="6"/>
  <c r="A513" i="6"/>
  <c r="B513" i="6"/>
  <c r="A512" i="6"/>
  <c r="B512" i="6"/>
  <c r="A511" i="6"/>
  <c r="B511" i="6"/>
  <c r="A510" i="6"/>
  <c r="B510" i="6"/>
  <c r="A509" i="6"/>
  <c r="B509" i="6"/>
  <c r="A508" i="6"/>
  <c r="B508" i="6"/>
  <c r="A507" i="6"/>
  <c r="B507" i="6"/>
  <c r="A506" i="6"/>
  <c r="B506" i="6"/>
  <c r="B505" i="6"/>
  <c r="A504" i="6"/>
  <c r="B504" i="6"/>
  <c r="A503" i="6"/>
  <c r="B503" i="6"/>
  <c r="A502" i="6"/>
  <c r="B502" i="6"/>
  <c r="A501" i="6"/>
  <c r="B501" i="6"/>
  <c r="A500" i="6"/>
  <c r="B500" i="6"/>
  <c r="A499" i="6"/>
  <c r="B499" i="6"/>
  <c r="A498" i="6"/>
  <c r="B498" i="6"/>
  <c r="A497" i="6"/>
  <c r="B497" i="6"/>
  <c r="A496" i="6"/>
  <c r="B496" i="6"/>
  <c r="B495" i="6"/>
  <c r="A494" i="6"/>
  <c r="B494" i="6"/>
  <c r="A493" i="6"/>
  <c r="B493" i="6"/>
  <c r="A492" i="6"/>
  <c r="B492" i="6"/>
  <c r="A491" i="6"/>
  <c r="B491" i="6"/>
  <c r="A490" i="6"/>
  <c r="B490" i="6"/>
  <c r="A489" i="6"/>
  <c r="B489" i="6"/>
  <c r="A488" i="6"/>
  <c r="B488" i="6"/>
  <c r="A487" i="6"/>
  <c r="B487" i="6"/>
  <c r="A486" i="6"/>
  <c r="B486" i="6"/>
  <c r="A485" i="6"/>
  <c r="B485" i="6"/>
  <c r="A484" i="6"/>
  <c r="B484" i="6"/>
  <c r="A483" i="6"/>
  <c r="B483" i="6"/>
  <c r="B482" i="6"/>
  <c r="A481" i="6"/>
  <c r="B481" i="6"/>
  <c r="A480" i="6"/>
  <c r="B480" i="6"/>
  <c r="A479" i="6"/>
  <c r="B479" i="6"/>
  <c r="A478" i="6"/>
  <c r="B478" i="6"/>
  <c r="A477" i="6"/>
  <c r="B477" i="6"/>
  <c r="A476" i="6"/>
  <c r="B476" i="6"/>
  <c r="A475" i="6"/>
  <c r="B475" i="6"/>
  <c r="A474" i="6"/>
  <c r="B474" i="6"/>
  <c r="A473" i="6"/>
  <c r="B473" i="6"/>
  <c r="B472" i="6"/>
  <c r="A471" i="6"/>
  <c r="C471" i="6" s="1"/>
  <c r="B471" i="6"/>
  <c r="A470" i="6"/>
  <c r="B470" i="6"/>
  <c r="A469" i="6"/>
  <c r="B469" i="6"/>
  <c r="A468" i="6"/>
  <c r="B468" i="6"/>
  <c r="A467" i="6"/>
  <c r="B467" i="6"/>
  <c r="A466" i="6"/>
  <c r="B466" i="6"/>
  <c r="B465" i="6"/>
  <c r="A464" i="6"/>
  <c r="B464" i="6"/>
  <c r="A463" i="6"/>
  <c r="B463" i="6"/>
  <c r="A462" i="6"/>
  <c r="B462" i="6"/>
  <c r="A461" i="6"/>
  <c r="B461" i="6"/>
  <c r="A460" i="6"/>
  <c r="B460" i="6"/>
  <c r="A459" i="6"/>
  <c r="B459" i="6"/>
  <c r="A458" i="6"/>
  <c r="B458" i="6"/>
  <c r="A457" i="6"/>
  <c r="B457" i="6"/>
  <c r="B456" i="6"/>
  <c r="A455" i="6"/>
  <c r="B455" i="6"/>
  <c r="A454" i="6"/>
  <c r="B454" i="6"/>
  <c r="A453" i="6"/>
  <c r="B453" i="6"/>
  <c r="A452" i="6"/>
  <c r="B452" i="6"/>
  <c r="A451" i="6"/>
  <c r="B451" i="6"/>
  <c r="A450" i="6"/>
  <c r="B450" i="6"/>
  <c r="A449" i="6"/>
  <c r="B449" i="6"/>
  <c r="A448" i="6"/>
  <c r="B448" i="6"/>
  <c r="A447" i="6"/>
  <c r="B447" i="6"/>
  <c r="A446" i="6"/>
  <c r="B446" i="6"/>
  <c r="A445" i="6"/>
  <c r="B445" i="6"/>
  <c r="A444" i="6"/>
  <c r="B444" i="6"/>
  <c r="B443" i="6"/>
  <c r="A442" i="6"/>
  <c r="C442" i="6" s="1"/>
  <c r="B442" i="6"/>
  <c r="A441" i="6"/>
  <c r="C441" i="6" s="1"/>
  <c r="B441" i="6"/>
  <c r="A440" i="6"/>
  <c r="C440" i="6" s="1"/>
  <c r="B440" i="6"/>
  <c r="A439" i="6"/>
  <c r="B439" i="6"/>
  <c r="A438" i="6"/>
  <c r="B438" i="6"/>
  <c r="A437" i="6"/>
  <c r="A436" i="6"/>
  <c r="A435" i="6"/>
  <c r="B435" i="6"/>
  <c r="A434" i="6"/>
  <c r="A433" i="6"/>
  <c r="A432" i="6"/>
  <c r="A430" i="6"/>
  <c r="B430" i="6"/>
  <c r="A429" i="6"/>
  <c r="B429" i="6"/>
  <c r="A428" i="6"/>
  <c r="A427" i="6"/>
  <c r="A426" i="6"/>
  <c r="B426" i="6"/>
  <c r="A425" i="6"/>
  <c r="A424" i="6"/>
  <c r="A423" i="6"/>
  <c r="A421" i="6"/>
  <c r="B421" i="6"/>
  <c r="A420" i="6"/>
  <c r="A419" i="6"/>
  <c r="A418" i="6"/>
  <c r="A417" i="6"/>
  <c r="B417" i="6"/>
  <c r="A416" i="6"/>
  <c r="A415" i="6"/>
  <c r="A414" i="6"/>
  <c r="A412" i="6"/>
  <c r="C412" i="6" s="1"/>
  <c r="B412" i="6"/>
  <c r="A411" i="6"/>
  <c r="B411" i="6"/>
  <c r="A410" i="6"/>
  <c r="A409" i="6"/>
  <c r="A408" i="6"/>
  <c r="A407" i="6"/>
  <c r="B407" i="6"/>
  <c r="A406" i="6"/>
  <c r="A405" i="6"/>
  <c r="A404" i="6"/>
  <c r="A402" i="6"/>
  <c r="B402" i="6"/>
  <c r="A401" i="6"/>
  <c r="B401" i="6"/>
  <c r="A400" i="6"/>
  <c r="A399" i="6"/>
  <c r="A398" i="6"/>
  <c r="B398" i="6"/>
  <c r="A397" i="6"/>
  <c r="A396" i="6"/>
  <c r="A395" i="6"/>
  <c r="A393" i="6"/>
  <c r="B393" i="6"/>
  <c r="A392" i="6"/>
  <c r="A391" i="6"/>
  <c r="A390" i="6"/>
  <c r="A389" i="6"/>
  <c r="B389" i="6"/>
  <c r="A388" i="6"/>
  <c r="A387" i="6"/>
  <c r="A386" i="6"/>
  <c r="A384" i="6"/>
  <c r="C384" i="6" s="1"/>
  <c r="B384" i="6"/>
  <c r="A383" i="6"/>
  <c r="B383" i="6"/>
  <c r="A382" i="6"/>
  <c r="A381" i="6"/>
  <c r="A380" i="6"/>
  <c r="A379" i="6"/>
  <c r="B379" i="6"/>
  <c r="A378" i="6"/>
  <c r="A377" i="6"/>
  <c r="A376" i="6"/>
  <c r="A374" i="6"/>
  <c r="B374" i="6"/>
  <c r="A373" i="6"/>
  <c r="B373" i="6"/>
  <c r="A372" i="6"/>
  <c r="A371" i="6"/>
  <c r="A370" i="6"/>
  <c r="B370" i="6"/>
  <c r="A369" i="6"/>
  <c r="A368" i="6"/>
  <c r="A367" i="6"/>
  <c r="A365" i="6"/>
  <c r="B365" i="6"/>
  <c r="A364" i="6"/>
  <c r="A363" i="6"/>
  <c r="A362" i="6"/>
  <c r="A361" i="6"/>
  <c r="B361" i="6"/>
  <c r="A360" i="6"/>
  <c r="A359" i="6"/>
  <c r="A358" i="6"/>
  <c r="A356" i="6"/>
  <c r="C356" i="6" s="1"/>
  <c r="B356" i="6"/>
  <c r="A355" i="6"/>
  <c r="A354" i="6"/>
  <c r="A353" i="6"/>
  <c r="A352" i="6"/>
  <c r="A351" i="6"/>
  <c r="A350" i="6"/>
  <c r="A349" i="6"/>
  <c r="A348" i="6"/>
  <c r="A346" i="6"/>
  <c r="A345" i="6"/>
  <c r="A344" i="6"/>
  <c r="A343" i="6"/>
  <c r="A342" i="6"/>
  <c r="A341" i="6"/>
  <c r="A340" i="6"/>
  <c r="A339" i="6"/>
  <c r="A337" i="6"/>
  <c r="B337" i="6"/>
  <c r="A336" i="6"/>
  <c r="A335" i="6"/>
  <c r="A334" i="6"/>
  <c r="A333" i="6"/>
  <c r="B333" i="6"/>
  <c r="A332" i="6"/>
  <c r="A331" i="6"/>
  <c r="A330" i="6"/>
  <c r="A328" i="6"/>
  <c r="C328" i="6" s="1"/>
  <c r="B328" i="6"/>
  <c r="A327" i="6"/>
  <c r="A326" i="6"/>
  <c r="A325" i="6"/>
  <c r="A324" i="6"/>
  <c r="A323" i="6"/>
  <c r="A322" i="6"/>
  <c r="A321" i="6"/>
  <c r="A320" i="6"/>
  <c r="A318" i="6"/>
  <c r="A317" i="6"/>
  <c r="A316" i="6"/>
  <c r="A315" i="6"/>
  <c r="A314" i="6"/>
  <c r="A313" i="6"/>
  <c r="A312" i="6"/>
  <c r="A311" i="6"/>
  <c r="A309" i="6"/>
  <c r="B309" i="6"/>
  <c r="A308" i="6"/>
  <c r="A307" i="6"/>
  <c r="A306" i="6"/>
  <c r="A305" i="6"/>
  <c r="B305" i="6"/>
  <c r="A304" i="6"/>
  <c r="B304" i="6"/>
  <c r="A303" i="6"/>
  <c r="A302" i="6"/>
  <c r="A300" i="6"/>
  <c r="C300" i="6" s="1"/>
  <c r="B300" i="6"/>
  <c r="A299" i="6"/>
  <c r="C299" i="6" s="1"/>
  <c r="B299" i="6"/>
  <c r="A298" i="6"/>
  <c r="B298" i="6"/>
  <c r="A297" i="6"/>
  <c r="A296" i="6"/>
  <c r="A295" i="6"/>
  <c r="A294" i="6"/>
  <c r="B294" i="6"/>
  <c r="A293" i="6"/>
  <c r="A292" i="6"/>
  <c r="A291" i="6"/>
  <c r="A290" i="6"/>
  <c r="B290" i="6"/>
  <c r="A289" i="6"/>
  <c r="B288" i="6"/>
  <c r="A287" i="6"/>
  <c r="A286" i="6"/>
  <c r="A285" i="6"/>
  <c r="B285" i="6"/>
  <c r="A284" i="6"/>
  <c r="A283" i="6"/>
  <c r="A282" i="6"/>
  <c r="A281" i="6"/>
  <c r="B281" i="6"/>
  <c r="A280" i="6"/>
  <c r="B280" i="6"/>
  <c r="A279" i="6"/>
  <c r="A278" i="6"/>
  <c r="B277" i="6"/>
  <c r="A276" i="6"/>
  <c r="A275" i="6"/>
  <c r="A274" i="6"/>
  <c r="A273" i="6"/>
  <c r="A272" i="6"/>
  <c r="A271" i="6"/>
  <c r="A270" i="6"/>
  <c r="A269" i="6"/>
  <c r="A268" i="6"/>
  <c r="A267" i="6"/>
  <c r="B266" i="6"/>
  <c r="A265" i="6"/>
  <c r="A264" i="6"/>
  <c r="A263" i="6"/>
  <c r="B263" i="6"/>
  <c r="A262" i="6"/>
  <c r="A261" i="6"/>
  <c r="B261" i="6"/>
  <c r="A260" i="6"/>
  <c r="A259" i="6"/>
  <c r="B259" i="6"/>
  <c r="A258" i="6"/>
  <c r="A257" i="6"/>
  <c r="A256" i="6"/>
  <c r="B255" i="6"/>
  <c r="A254" i="6"/>
  <c r="B254" i="6"/>
  <c r="A253" i="6"/>
  <c r="B253" i="6"/>
  <c r="A252" i="6"/>
  <c r="A251" i="6"/>
  <c r="A250" i="6"/>
  <c r="B250" i="6"/>
  <c r="A249" i="6"/>
  <c r="A248" i="6"/>
  <c r="A247" i="6"/>
  <c r="A246" i="6"/>
  <c r="B246" i="6"/>
  <c r="A245" i="6"/>
  <c r="B245" i="6"/>
  <c r="B244" i="6"/>
  <c r="A243" i="6"/>
  <c r="B243" i="6"/>
  <c r="A242" i="6"/>
  <c r="A241" i="6"/>
  <c r="B241" i="6"/>
  <c r="A240" i="6"/>
  <c r="B240" i="6"/>
  <c r="A239" i="6"/>
  <c r="B239" i="6"/>
  <c r="A238" i="6"/>
  <c r="A237" i="6"/>
  <c r="B237" i="6"/>
  <c r="A236" i="6"/>
  <c r="A235" i="6"/>
  <c r="A234" i="6"/>
  <c r="B233" i="6"/>
  <c r="A232" i="6"/>
  <c r="C232" i="6" s="1"/>
  <c r="B232" i="6"/>
  <c r="A231" i="6"/>
  <c r="B231" i="6"/>
  <c r="A230" i="6"/>
  <c r="B230" i="6"/>
  <c r="A229" i="6"/>
  <c r="B229" i="6"/>
  <c r="A228" i="6"/>
  <c r="B228" i="6"/>
  <c r="A227" i="6"/>
  <c r="B227" i="6"/>
  <c r="A226" i="6"/>
  <c r="B226" i="6"/>
  <c r="A225" i="6"/>
  <c r="B225" i="6"/>
  <c r="A224" i="6"/>
  <c r="B224" i="6"/>
  <c r="B223" i="6"/>
  <c r="A222" i="6"/>
  <c r="B222" i="6"/>
  <c r="A221" i="6"/>
  <c r="B221" i="6"/>
  <c r="A220" i="6"/>
  <c r="B220" i="6"/>
  <c r="A219" i="6"/>
  <c r="B219" i="6"/>
  <c r="A218" i="6"/>
  <c r="B218" i="6"/>
  <c r="A217" i="6"/>
  <c r="B217" i="6"/>
  <c r="A216" i="6"/>
  <c r="B216" i="6"/>
  <c r="A215" i="6"/>
  <c r="B215" i="6"/>
  <c r="B214" i="6"/>
  <c r="A213" i="6"/>
  <c r="C213" i="6" s="1"/>
  <c r="B213" i="6"/>
  <c r="A212" i="6"/>
  <c r="B212" i="6"/>
  <c r="A211" i="6"/>
  <c r="B211" i="6"/>
  <c r="A210" i="6"/>
  <c r="B210" i="6"/>
  <c r="A209" i="6"/>
  <c r="B209" i="6"/>
  <c r="A208" i="6"/>
  <c r="B208" i="6"/>
  <c r="A207" i="6"/>
  <c r="B207" i="6"/>
  <c r="A206" i="6"/>
  <c r="B206" i="6"/>
  <c r="A205" i="6"/>
  <c r="B205" i="6"/>
  <c r="B204" i="6"/>
  <c r="A203" i="6"/>
  <c r="B203" i="6"/>
  <c r="A202" i="6"/>
  <c r="B202" i="6"/>
  <c r="A201" i="6"/>
  <c r="B201" i="6"/>
  <c r="A200" i="6"/>
  <c r="B200" i="6"/>
  <c r="A199" i="6"/>
  <c r="B199" i="6"/>
  <c r="A198" i="6"/>
  <c r="B198" i="6"/>
  <c r="A197" i="6"/>
  <c r="B197" i="6"/>
  <c r="A196" i="6"/>
  <c r="B196" i="6"/>
  <c r="B195" i="6"/>
  <c r="A194" i="6"/>
  <c r="B194" i="6"/>
  <c r="A193" i="6"/>
  <c r="B193" i="6"/>
  <c r="A192" i="6"/>
  <c r="B192" i="6"/>
  <c r="A191" i="6"/>
  <c r="B191" i="6"/>
  <c r="A190" i="6"/>
  <c r="B190" i="6"/>
  <c r="A189" i="6"/>
  <c r="B189" i="6"/>
  <c r="A188" i="6"/>
  <c r="B188" i="6"/>
  <c r="A187" i="6"/>
  <c r="B187" i="6"/>
  <c r="B186" i="6"/>
  <c r="A185" i="6"/>
  <c r="C185" i="6" s="1"/>
  <c r="B185" i="6"/>
  <c r="A184" i="6"/>
  <c r="B184" i="6"/>
  <c r="A183" i="6"/>
  <c r="B183" i="6"/>
  <c r="A182" i="6"/>
  <c r="B182" i="6"/>
  <c r="A181" i="6"/>
  <c r="B181" i="6"/>
  <c r="A180" i="6"/>
  <c r="B180" i="6"/>
  <c r="A179" i="6"/>
  <c r="B179" i="6"/>
  <c r="A178" i="6"/>
  <c r="B178" i="6"/>
  <c r="A177" i="6"/>
  <c r="B177" i="6"/>
  <c r="A176" i="6"/>
  <c r="B176" i="6"/>
  <c r="B175" i="6"/>
  <c r="A174" i="6"/>
  <c r="B174" i="6"/>
  <c r="A173" i="6"/>
  <c r="B173" i="6"/>
  <c r="A172" i="6"/>
  <c r="B172" i="6"/>
  <c r="A171" i="6"/>
  <c r="B171" i="6"/>
  <c r="A170" i="6"/>
  <c r="B170" i="6"/>
  <c r="A169" i="6"/>
  <c r="B169" i="6"/>
  <c r="A168" i="6"/>
  <c r="B168" i="6"/>
  <c r="A167" i="6"/>
  <c r="B167" i="6"/>
  <c r="A166" i="6"/>
  <c r="B166" i="6"/>
  <c r="B165" i="6"/>
  <c r="A164" i="6"/>
  <c r="B164" i="6"/>
  <c r="A163" i="6"/>
  <c r="B163" i="6"/>
  <c r="A162" i="6"/>
  <c r="B162" i="6"/>
  <c r="A161" i="6"/>
  <c r="B161" i="6"/>
  <c r="A160" i="6"/>
  <c r="B160" i="6"/>
  <c r="A159" i="6"/>
  <c r="B159" i="6"/>
  <c r="A158" i="6"/>
  <c r="B158" i="6"/>
  <c r="A157" i="6"/>
  <c r="B157" i="6"/>
  <c r="A156" i="6"/>
  <c r="B156" i="6"/>
  <c r="B155" i="6"/>
  <c r="A154" i="6"/>
  <c r="B154" i="6"/>
  <c r="A153" i="6"/>
  <c r="B153" i="6"/>
  <c r="A152" i="6"/>
  <c r="B152" i="6"/>
  <c r="A151" i="6"/>
  <c r="B151" i="6"/>
  <c r="B150" i="6"/>
  <c r="A149" i="6"/>
  <c r="B149" i="6"/>
  <c r="A148" i="6"/>
  <c r="B148" i="6"/>
  <c r="A147" i="6"/>
  <c r="B147" i="6"/>
  <c r="A146" i="6"/>
  <c r="B146" i="6"/>
  <c r="A145" i="6"/>
  <c r="B145" i="6"/>
  <c r="B144" i="6"/>
  <c r="A143" i="6"/>
  <c r="B143" i="6"/>
  <c r="A142" i="6"/>
  <c r="B142" i="6"/>
  <c r="A141" i="6"/>
  <c r="B141" i="6"/>
  <c r="A140" i="6"/>
  <c r="B140" i="6"/>
  <c r="A139" i="6"/>
  <c r="B139" i="6"/>
  <c r="A138" i="6"/>
  <c r="B138" i="6"/>
  <c r="B137" i="6"/>
  <c r="A136" i="6"/>
  <c r="B136" i="6"/>
  <c r="A135" i="6"/>
  <c r="B135" i="6"/>
  <c r="A134" i="6"/>
  <c r="B134" i="6"/>
  <c r="A133" i="6"/>
  <c r="B133" i="6"/>
  <c r="A132" i="6"/>
  <c r="B132" i="6"/>
  <c r="A131" i="6"/>
  <c r="B131" i="6"/>
  <c r="A130" i="6"/>
  <c r="B130" i="6"/>
  <c r="B129" i="6"/>
  <c r="A128" i="6"/>
  <c r="B128" i="6"/>
  <c r="A127" i="6"/>
  <c r="B127" i="6"/>
  <c r="A126" i="6"/>
  <c r="B126" i="6"/>
  <c r="A125" i="6"/>
  <c r="B125" i="6"/>
  <c r="A124" i="6"/>
  <c r="B124" i="6"/>
  <c r="A123" i="6"/>
  <c r="B123" i="6"/>
  <c r="B122" i="6"/>
  <c r="A121" i="6"/>
  <c r="B121" i="6"/>
  <c r="A120" i="6"/>
  <c r="B120" i="6"/>
  <c r="A119" i="6"/>
  <c r="B119" i="6"/>
  <c r="A118" i="6"/>
  <c r="B118" i="6"/>
  <c r="A117" i="6"/>
  <c r="B117" i="6"/>
  <c r="A116" i="6"/>
  <c r="B116" i="6"/>
  <c r="B115" i="6"/>
  <c r="A114" i="6"/>
  <c r="B114" i="6"/>
  <c r="A113" i="6"/>
  <c r="B113" i="6"/>
  <c r="A112" i="6"/>
  <c r="B112" i="6"/>
  <c r="A111" i="6"/>
  <c r="B111" i="6"/>
  <c r="A110" i="6"/>
  <c r="B110" i="6"/>
  <c r="A109" i="6"/>
  <c r="B109" i="6"/>
  <c r="B108" i="6"/>
  <c r="A107" i="6"/>
  <c r="B107" i="6"/>
  <c r="A106" i="6"/>
  <c r="B106" i="6"/>
  <c r="A105" i="6"/>
  <c r="B105" i="6"/>
  <c r="A104" i="6"/>
  <c r="B104" i="6"/>
  <c r="A103" i="6"/>
  <c r="B103" i="6"/>
  <c r="A102" i="6"/>
  <c r="B102" i="6"/>
  <c r="A101" i="6"/>
  <c r="B101" i="6"/>
  <c r="A100" i="6"/>
  <c r="B100" i="6"/>
  <c r="B99" i="6"/>
  <c r="A98" i="6"/>
  <c r="B98" i="6"/>
  <c r="A97" i="6"/>
  <c r="B97" i="6"/>
  <c r="A96" i="6"/>
  <c r="B96" i="6"/>
  <c r="A95" i="6"/>
  <c r="B95" i="6"/>
  <c r="A94" i="6"/>
  <c r="B94" i="6"/>
  <c r="A93" i="6"/>
  <c r="B93" i="6"/>
  <c r="A92" i="6"/>
  <c r="B92" i="6"/>
  <c r="A91" i="6"/>
  <c r="B91" i="6"/>
  <c r="B90" i="6"/>
  <c r="A89" i="6"/>
  <c r="B89" i="6"/>
  <c r="A88" i="6"/>
  <c r="B88" i="6"/>
  <c r="A87" i="6"/>
  <c r="B87" i="6"/>
  <c r="A86" i="6"/>
  <c r="B86" i="6"/>
  <c r="A85" i="6"/>
  <c r="B85" i="6"/>
  <c r="A84" i="6"/>
  <c r="B84" i="6"/>
  <c r="A83" i="6"/>
  <c r="B83" i="6"/>
  <c r="A82" i="6"/>
  <c r="B82" i="6"/>
  <c r="B81" i="6"/>
  <c r="A80" i="6"/>
  <c r="B80" i="6"/>
  <c r="A79" i="6"/>
  <c r="B79" i="6"/>
  <c r="A78" i="6"/>
  <c r="B78" i="6"/>
  <c r="A77" i="6"/>
  <c r="B77" i="6"/>
  <c r="A76" i="6"/>
  <c r="B76" i="6"/>
  <c r="B75" i="6"/>
  <c r="A74" i="6"/>
  <c r="B74" i="6"/>
  <c r="A73" i="6"/>
  <c r="B73" i="6"/>
  <c r="A72" i="6"/>
  <c r="B72" i="6"/>
  <c r="A71" i="6"/>
  <c r="B71" i="6"/>
  <c r="A70" i="6"/>
  <c r="B70" i="6"/>
  <c r="A69" i="6"/>
  <c r="B69" i="6"/>
  <c r="A68" i="6"/>
  <c r="B68" i="6"/>
  <c r="A67" i="6"/>
  <c r="B67" i="6"/>
  <c r="B66" i="6"/>
  <c r="A65" i="6"/>
  <c r="B65" i="6"/>
  <c r="A64" i="6"/>
  <c r="B64" i="6"/>
  <c r="A63" i="6"/>
  <c r="B63" i="6"/>
  <c r="A62" i="6"/>
  <c r="B62" i="6"/>
  <c r="A61" i="6"/>
  <c r="B61" i="6"/>
  <c r="A60" i="6"/>
  <c r="B60" i="6"/>
  <c r="A59" i="6"/>
  <c r="B59" i="6"/>
  <c r="A58" i="6"/>
  <c r="B58" i="6"/>
  <c r="B57" i="6"/>
  <c r="A56" i="6"/>
  <c r="C56" i="6" s="1"/>
  <c r="B56" i="6"/>
  <c r="A55" i="6"/>
  <c r="C55" i="6" s="1"/>
  <c r="B55" i="6"/>
  <c r="A54" i="6"/>
  <c r="C54" i="6" s="1"/>
  <c r="B54" i="6"/>
  <c r="A53" i="6"/>
  <c r="B53" i="6"/>
  <c r="A52" i="6"/>
  <c r="B52" i="6"/>
  <c r="B51" i="6"/>
  <c r="A50" i="6"/>
  <c r="B50" i="6"/>
  <c r="A49" i="6"/>
  <c r="B49" i="6"/>
  <c r="A48" i="6"/>
  <c r="B48" i="6"/>
  <c r="A47" i="6"/>
  <c r="B47" i="6"/>
  <c r="A46" i="6"/>
  <c r="B46" i="6"/>
  <c r="A45" i="6"/>
  <c r="B45" i="6"/>
  <c r="A44" i="6"/>
  <c r="B44" i="6"/>
  <c r="A43" i="6"/>
  <c r="B43" i="6"/>
  <c r="B42" i="6"/>
  <c r="A41" i="6"/>
  <c r="B41" i="6"/>
  <c r="A40" i="6"/>
  <c r="B40" i="6"/>
  <c r="A39" i="6"/>
  <c r="B39" i="6"/>
  <c r="A38" i="6"/>
  <c r="B38" i="6"/>
  <c r="A37" i="6"/>
  <c r="B37" i="6"/>
  <c r="A36" i="6"/>
  <c r="B36" i="6"/>
  <c r="A35" i="6"/>
  <c r="B35" i="6"/>
  <c r="A34" i="6"/>
  <c r="B34" i="6"/>
  <c r="B33" i="6"/>
  <c r="A32" i="6"/>
  <c r="B32" i="6"/>
  <c r="A31" i="6"/>
  <c r="B31" i="6"/>
  <c r="A30" i="6"/>
  <c r="B30" i="6"/>
  <c r="B29" i="6"/>
  <c r="A28" i="6"/>
  <c r="B28" i="6"/>
  <c r="A27" i="6"/>
  <c r="B27" i="6"/>
  <c r="A26" i="6"/>
  <c r="B26" i="6"/>
  <c r="A25" i="6"/>
  <c r="B25" i="6"/>
  <c r="A24" i="6"/>
  <c r="B24" i="6"/>
  <c r="A23" i="6"/>
  <c r="B23" i="6"/>
  <c r="A22" i="6"/>
  <c r="B22" i="6"/>
  <c r="A21" i="6"/>
  <c r="B21" i="6"/>
  <c r="B20" i="6"/>
  <c r="A19" i="6"/>
  <c r="B19" i="6"/>
  <c r="A18" i="6"/>
  <c r="B18" i="6"/>
  <c r="B17" i="6"/>
  <c r="A16" i="6"/>
  <c r="B16" i="6"/>
  <c r="B15" i="6"/>
  <c r="A14" i="6"/>
  <c r="B14" i="6"/>
  <c r="A13" i="6"/>
  <c r="B13" i="6"/>
  <c r="A12" i="6"/>
  <c r="B12" i="6"/>
  <c r="A11" i="6"/>
  <c r="B11" i="6"/>
  <c r="A10" i="6"/>
  <c r="B10" i="6"/>
  <c r="A9" i="6"/>
  <c r="B9" i="6"/>
  <c r="A8" i="6"/>
  <c r="B8" i="6"/>
  <c r="A7" i="6"/>
  <c r="B7" i="6"/>
  <c r="B6" i="6"/>
  <c r="A5" i="6"/>
  <c r="C5" i="6" s="1"/>
  <c r="B5" i="6"/>
  <c r="C159" i="30"/>
  <c r="C155" i="30"/>
  <c r="C151" i="30"/>
  <c r="C147" i="30"/>
  <c r="C143" i="30"/>
  <c r="C139" i="30"/>
  <c r="C135" i="30"/>
  <c r="C131" i="30"/>
  <c r="C127" i="30"/>
  <c r="C123" i="30"/>
  <c r="C119" i="30"/>
  <c r="C115" i="30"/>
  <c r="C111" i="30"/>
  <c r="C107" i="30"/>
  <c r="F4" i="24" l="1"/>
  <c r="F24" i="24"/>
  <c r="F35" i="24" s="1"/>
  <c r="C1114" i="6"/>
  <c r="C763" i="6"/>
  <c r="I1120" i="29"/>
  <c r="I965" i="29"/>
  <c r="I937" i="29"/>
  <c r="I836" i="29"/>
  <c r="I818" i="29"/>
  <c r="I764" i="29"/>
  <c r="I682" i="29"/>
  <c r="I646" i="29"/>
  <c r="I609" i="29"/>
  <c r="I573" i="29"/>
  <c r="I537" i="29"/>
  <c r="I336" i="29"/>
  <c r="I555" i="29"/>
  <c r="I591" i="29"/>
  <c r="I627" i="29"/>
  <c r="I664" i="29"/>
  <c r="I700" i="29"/>
  <c r="I737" i="29"/>
  <c r="I773" i="29"/>
  <c r="I809" i="29"/>
  <c r="I846" i="29"/>
  <c r="I882" i="29"/>
  <c r="I919" i="29"/>
  <c r="I955" i="29"/>
  <c r="I992" i="29"/>
  <c r="I1029" i="29"/>
  <c r="I1065" i="29"/>
  <c r="I1102" i="29"/>
  <c r="I264" i="29"/>
  <c r="H264" i="29" s="1"/>
  <c r="I308" i="29"/>
  <c r="I345" i="29"/>
  <c r="I564" i="29"/>
  <c r="I600" i="29"/>
  <c r="I636" i="29"/>
  <c r="I673" i="29"/>
  <c r="I709" i="29"/>
  <c r="I746" i="29"/>
  <c r="I782" i="29"/>
  <c r="I855" i="29"/>
  <c r="I891" i="29"/>
  <c r="I928" i="29"/>
  <c r="I1001" i="29"/>
  <c r="I1038" i="29"/>
  <c r="I1075" i="29"/>
  <c r="I1111" i="29"/>
  <c r="I317" i="29"/>
  <c r="I718" i="29"/>
  <c r="I755" i="29"/>
  <c r="I791" i="29"/>
  <c r="I827" i="29"/>
  <c r="I864" i="29"/>
  <c r="I901" i="29"/>
  <c r="I974" i="29"/>
  <c r="I1010" i="29"/>
  <c r="I1047" i="29"/>
  <c r="I1084" i="29"/>
  <c r="I546" i="29"/>
  <c r="I582" i="29"/>
  <c r="I618" i="29"/>
  <c r="I655" i="29"/>
  <c r="I691" i="29"/>
  <c r="I728" i="29"/>
  <c r="I800" i="29"/>
  <c r="I873" i="29"/>
  <c r="I910" i="29"/>
  <c r="I946" i="29"/>
  <c r="I983" i="29"/>
  <c r="I1020" i="29"/>
  <c r="I1056" i="29"/>
  <c r="I1093" i="29"/>
  <c r="K5" i="4"/>
  <c r="C48" i="27"/>
  <c r="C47" i="27"/>
  <c r="C46" i="27"/>
  <c r="L5" i="4"/>
  <c r="L16" i="4" s="1"/>
  <c r="E10" i="5" s="1"/>
  <c r="M8" i="4"/>
  <c r="M17" i="4" s="1"/>
  <c r="C45" i="27"/>
  <c r="C44" i="27"/>
  <c r="E4" i="1"/>
  <c r="E18" i="1" s="1"/>
  <c r="E9" i="5" s="1"/>
  <c r="C476" i="6"/>
  <c r="C1541" i="6"/>
  <c r="C827" i="6"/>
  <c r="C669" i="6"/>
  <c r="M1580" i="29"/>
  <c r="C765" i="6"/>
  <c r="C984" i="6"/>
  <c r="C1039" i="6"/>
  <c r="C1083" i="6"/>
  <c r="C1028" i="6"/>
  <c r="C577" i="6"/>
  <c r="C1025" i="6"/>
  <c r="C949" i="6"/>
  <c r="C749" i="6"/>
  <c r="C956" i="6"/>
  <c r="A6" i="6"/>
  <c r="C6" i="6" s="1"/>
  <c r="M291" i="29"/>
  <c r="M781" i="29"/>
  <c r="B235" i="6"/>
  <c r="M1356" i="29"/>
  <c r="B872" i="6"/>
  <c r="M688" i="29"/>
  <c r="B690" i="6"/>
  <c r="M670" i="29"/>
  <c r="B672" i="6"/>
  <c r="M1555" i="29"/>
  <c r="B644" i="6"/>
  <c r="C1006" i="6"/>
  <c r="C342" i="6"/>
  <c r="C449" i="6"/>
  <c r="C453" i="6"/>
  <c r="C464" i="6"/>
  <c r="C545" i="6"/>
  <c r="C547" i="6"/>
  <c r="C746" i="6"/>
  <c r="C796" i="6"/>
  <c r="C1073" i="6"/>
  <c r="C1210" i="6"/>
  <c r="C1315" i="6"/>
  <c r="C1392" i="6"/>
  <c r="C1399" i="6"/>
  <c r="M456" i="29"/>
  <c r="M475" i="29"/>
  <c r="C1108" i="6"/>
  <c r="M234" i="29"/>
  <c r="M266" i="29"/>
  <c r="M1087" i="29"/>
  <c r="M1302" i="29"/>
  <c r="C1094" i="6"/>
  <c r="C1099" i="6"/>
  <c r="C236" i="6"/>
  <c r="C250" i="6"/>
  <c r="C318" i="6"/>
  <c r="C916" i="6"/>
  <c r="M1125" i="29"/>
  <c r="M1121" i="29"/>
  <c r="C1068" i="6"/>
  <c r="C1036" i="6"/>
  <c r="C995" i="6"/>
  <c r="M970" i="29"/>
  <c r="M966" i="29"/>
  <c r="M687" i="29"/>
  <c r="M683" i="29"/>
  <c r="M651" i="29"/>
  <c r="M647" i="29"/>
  <c r="C625" i="6"/>
  <c r="C549" i="6"/>
  <c r="C436" i="6"/>
  <c r="C1166" i="6"/>
  <c r="C1207" i="6"/>
  <c r="C1270" i="6"/>
  <c r="C1304" i="6"/>
  <c r="C1306" i="6"/>
  <c r="C1331" i="6"/>
  <c r="C1344" i="6"/>
  <c r="C1359" i="6"/>
  <c r="C1368" i="6"/>
  <c r="C1370" i="6"/>
  <c r="C1385" i="6"/>
  <c r="M248" i="29"/>
  <c r="M540" i="29"/>
  <c r="M736" i="29"/>
  <c r="M758" i="29"/>
  <c r="M949" i="29"/>
  <c r="M1186" i="29"/>
  <c r="C281" i="6"/>
  <c r="C1547" i="6"/>
  <c r="M233" i="29"/>
  <c r="C386" i="6"/>
  <c r="C380" i="6"/>
  <c r="C45" i="6"/>
  <c r="C118" i="6"/>
  <c r="C194" i="6"/>
  <c r="C241" i="6"/>
  <c r="C392" i="6"/>
  <c r="C409" i="6"/>
  <c r="C433" i="6"/>
  <c r="C452" i="6"/>
  <c r="C475" i="6"/>
  <c r="C496" i="6"/>
  <c r="C500" i="6"/>
  <c r="C502" i="6"/>
  <c r="C504" i="6"/>
  <c r="C560" i="6"/>
  <c r="C718" i="6"/>
  <c r="C737" i="6"/>
  <c r="C742" i="6"/>
  <c r="C795" i="6"/>
  <c r="C800" i="6"/>
  <c r="C809" i="6"/>
  <c r="C881" i="6"/>
  <c r="C942" i="6"/>
  <c r="C978" i="6"/>
  <c r="C1060" i="6"/>
  <c r="C1079" i="6"/>
  <c r="C1090" i="6"/>
  <c r="C1112" i="6"/>
  <c r="C1135" i="6"/>
  <c r="C1141" i="6"/>
  <c r="C1148" i="6"/>
  <c r="C1199" i="6"/>
  <c r="C816" i="6"/>
  <c r="C908" i="6"/>
  <c r="B968" i="6"/>
  <c r="C968" i="6" s="1"/>
  <c r="B972" i="6"/>
  <c r="C1568" i="6"/>
  <c r="C999" i="6"/>
  <c r="C803" i="6"/>
  <c r="C48" i="6"/>
  <c r="C50" i="6"/>
  <c r="C53" i="6"/>
  <c r="C158" i="6"/>
  <c r="C170" i="6"/>
  <c r="C174" i="6"/>
  <c r="C177" i="6"/>
  <c r="C240" i="6"/>
  <c r="C372" i="6"/>
  <c r="C398" i="6"/>
  <c r="C470" i="6"/>
  <c r="C525" i="6"/>
  <c r="C569" i="6"/>
  <c r="C588" i="6"/>
  <c r="C605" i="6"/>
  <c r="C822" i="6"/>
  <c r="C824" i="6"/>
  <c r="C847" i="6"/>
  <c r="C872" i="6"/>
  <c r="C966" i="6"/>
  <c r="C991" i="6"/>
  <c r="C1046" i="6"/>
  <c r="C1084" i="6"/>
  <c r="C1213" i="6"/>
  <c r="C1456" i="6"/>
  <c r="C1531" i="6"/>
  <c r="M841" i="29"/>
  <c r="B843" i="6"/>
  <c r="C843" i="6" s="1"/>
  <c r="M837" i="29"/>
  <c r="B839" i="6"/>
  <c r="M769" i="29"/>
  <c r="B771" i="6"/>
  <c r="M765" i="29"/>
  <c r="B767" i="6"/>
  <c r="M271" i="29"/>
  <c r="B273" i="6"/>
  <c r="M267" i="29"/>
  <c r="B269" i="6"/>
  <c r="C269" i="6" s="1"/>
  <c r="M1495" i="29"/>
  <c r="M1338" i="29"/>
  <c r="M1320" i="29"/>
  <c r="M1296" i="29"/>
  <c r="M1284" i="29"/>
  <c r="M1262" i="29"/>
  <c r="M1194" i="29"/>
  <c r="M1170" i="29"/>
  <c r="M1158" i="29"/>
  <c r="M1144" i="29"/>
  <c r="M1133" i="29"/>
  <c r="M968" i="29"/>
  <c r="M927" i="29"/>
  <c r="M885" i="29"/>
  <c r="M872" i="29"/>
  <c r="M850" i="29"/>
  <c r="M843" i="29"/>
  <c r="M831" i="29"/>
  <c r="M825" i="29"/>
  <c r="M803" i="29"/>
  <c r="M798" i="29"/>
  <c r="M776" i="29"/>
  <c r="M741" i="29"/>
  <c r="M726" i="29"/>
  <c r="M703" i="29"/>
  <c r="M698" i="29"/>
  <c r="M685" i="29"/>
  <c r="M681" i="29"/>
  <c r="M667" i="29"/>
  <c r="M658" i="29"/>
  <c r="M652" i="29"/>
  <c r="M640" i="29"/>
  <c r="M633" i="29"/>
  <c r="M626" i="29"/>
  <c r="M620" i="29"/>
  <c r="M615" i="29"/>
  <c r="M603" i="29"/>
  <c r="M598" i="29"/>
  <c r="M589" i="29"/>
  <c r="M577" i="29"/>
  <c r="M571" i="29"/>
  <c r="M557" i="29"/>
  <c r="M550" i="29"/>
  <c r="M544" i="29"/>
  <c r="M532" i="29"/>
  <c r="M527" i="29"/>
  <c r="M521" i="29"/>
  <c r="M516" i="29"/>
  <c r="M511" i="29"/>
  <c r="M505" i="29"/>
  <c r="M500" i="29"/>
  <c r="M495" i="29"/>
  <c r="M489" i="29"/>
  <c r="M484" i="29"/>
  <c r="M479" i="29"/>
  <c r="M473" i="29"/>
  <c r="M464" i="29"/>
  <c r="M459" i="29"/>
  <c r="M449" i="29"/>
  <c r="M444" i="29"/>
  <c r="M294" i="29"/>
  <c r="M285" i="29"/>
  <c r="M278" i="29"/>
  <c r="M273" i="29"/>
  <c r="M268" i="29"/>
  <c r="M261" i="29"/>
  <c r="M255" i="29"/>
  <c r="M247" i="29"/>
  <c r="M239" i="29"/>
  <c r="M1544" i="29"/>
  <c r="M1388" i="29"/>
  <c r="M1358" i="29"/>
  <c r="M1350" i="29"/>
  <c r="M1304" i="29"/>
  <c r="M1292" i="29"/>
  <c r="M1270" i="29"/>
  <c r="M1258" i="29"/>
  <c r="M1232" i="29"/>
  <c r="M1220" i="29"/>
  <c r="M1180" i="29"/>
  <c r="M1168" i="29"/>
  <c r="M1127" i="29"/>
  <c r="M995" i="29"/>
  <c r="M987" i="29"/>
  <c r="M954" i="29"/>
  <c r="M944" i="29"/>
  <c r="M932" i="29"/>
  <c r="M926" i="29"/>
  <c r="M895" i="29"/>
  <c r="M890" i="29"/>
  <c r="M877" i="29"/>
  <c r="M862" i="29"/>
  <c r="M849" i="29"/>
  <c r="M830" i="29"/>
  <c r="M822" i="29"/>
  <c r="M817" i="29"/>
  <c r="M802" i="29"/>
  <c r="M797" i="29"/>
  <c r="M789" i="29"/>
  <c r="M775" i="29"/>
  <c r="M762" i="29"/>
  <c r="M753" i="29"/>
  <c r="M739" i="29"/>
  <c r="M732" i="29"/>
  <c r="M725" i="29"/>
  <c r="M715" i="29"/>
  <c r="M708" i="29"/>
  <c r="M702" i="29"/>
  <c r="M697" i="29"/>
  <c r="M689" i="29"/>
  <c r="M684" i="29"/>
  <c r="M680" i="29"/>
  <c r="M657" i="29"/>
  <c r="M638" i="29"/>
  <c r="M631" i="29"/>
  <c r="M625" i="29"/>
  <c r="M613" i="29"/>
  <c r="M608" i="29"/>
  <c r="M602" i="29"/>
  <c r="M597" i="29"/>
  <c r="M586" i="29"/>
  <c r="M581" i="29"/>
  <c r="M1312" i="29"/>
  <c r="M1278" i="29"/>
  <c r="M1210" i="29"/>
  <c r="M1160" i="29"/>
  <c r="M1086" i="29"/>
  <c r="M994" i="29"/>
  <c r="M948" i="29"/>
  <c r="M917" i="29"/>
  <c r="M889" i="29"/>
  <c r="M875" i="29"/>
  <c r="M854" i="29"/>
  <c r="M840" i="29"/>
  <c r="M833" i="29"/>
  <c r="M820" i="29"/>
  <c r="M799" i="29"/>
  <c r="M788" i="29"/>
  <c r="M779" i="29"/>
  <c r="M744" i="29"/>
  <c r="M731" i="29"/>
  <c r="M707" i="29"/>
  <c r="M694" i="29"/>
  <c r="M676" i="29"/>
  <c r="M653" i="29"/>
  <c r="M643" i="29"/>
  <c r="M630" i="29"/>
  <c r="M611" i="29"/>
  <c r="M585" i="29"/>
  <c r="M579" i="29"/>
  <c r="M570" i="29"/>
  <c r="M562" i="29"/>
  <c r="M554" i="29"/>
  <c r="M545" i="29"/>
  <c r="M529" i="29"/>
  <c r="M523" i="29"/>
  <c r="M515" i="29"/>
  <c r="M508" i="29"/>
  <c r="M501" i="29"/>
  <c r="M487" i="29"/>
  <c r="M472" i="29"/>
  <c r="M468" i="29"/>
  <c r="M461" i="29"/>
  <c r="M455" i="29"/>
  <c r="M451" i="29"/>
  <c r="M443" i="29"/>
  <c r="M290" i="29"/>
  <c r="M279" i="29"/>
  <c r="M272" i="29"/>
  <c r="M265" i="29"/>
  <c r="M256" i="29"/>
  <c r="M244" i="29"/>
  <c r="M237" i="29"/>
  <c r="M1400" i="29"/>
  <c r="M1364" i="29"/>
  <c r="M1330" i="29"/>
  <c r="M1310" i="29"/>
  <c r="M1276" i="29"/>
  <c r="M1242" i="29"/>
  <c r="M1178" i="29"/>
  <c r="M1139" i="29"/>
  <c r="M1096" i="29"/>
  <c r="M1004" i="29"/>
  <c r="M973" i="29"/>
  <c r="M961" i="29"/>
  <c r="M931" i="29"/>
  <c r="M894" i="29"/>
  <c r="M888" i="29"/>
  <c r="M861" i="29"/>
  <c r="M852" i="29"/>
  <c r="M839" i="29"/>
  <c r="M807" i="29"/>
  <c r="M794" i="29"/>
  <c r="M786" i="29"/>
  <c r="M752" i="29"/>
  <c r="M743" i="29"/>
  <c r="M713" i="29"/>
  <c r="M704" i="29"/>
  <c r="M693" i="29"/>
  <c r="M662" i="29"/>
  <c r="M649" i="29"/>
  <c r="M642" i="29"/>
  <c r="M617" i="29"/>
  <c r="M599" i="29"/>
  <c r="M584" i="29"/>
  <c r="M576" i="29"/>
  <c r="M567" i="29"/>
  <c r="M561" i="29"/>
  <c r="M552" i="29"/>
  <c r="M507" i="29"/>
  <c r="M499" i="29"/>
  <c r="M492" i="29"/>
  <c r="M485" i="29"/>
  <c r="M477" i="29"/>
  <c r="M471" i="29"/>
  <c r="M467" i="29"/>
  <c r="M460" i="29"/>
  <c r="M448" i="29"/>
  <c r="M296" i="29"/>
  <c r="M288" i="29"/>
  <c r="M277" i="29"/>
  <c r="M270" i="29"/>
  <c r="M243" i="29"/>
  <c r="B238" i="6"/>
  <c r="M1414" i="29"/>
  <c r="M1408" i="29"/>
  <c r="M1322" i="29"/>
  <c r="M1286" i="29"/>
  <c r="M1250" i="29"/>
  <c r="M1240" i="29"/>
  <c r="M1188" i="29"/>
  <c r="M1151" i="29"/>
  <c r="M1137" i="29"/>
  <c r="M1114" i="29"/>
  <c r="M1078" i="29"/>
  <c r="M1003" i="29"/>
  <c r="M969" i="29"/>
  <c r="M943" i="29"/>
  <c r="M904" i="29"/>
  <c r="M893" i="29"/>
  <c r="M867" i="29"/>
  <c r="M859" i="29"/>
  <c r="M826" i="29"/>
  <c r="M816" i="29"/>
  <c r="M804" i="29"/>
  <c r="M793" i="29"/>
  <c r="M771" i="29"/>
  <c r="M761" i="29"/>
  <c r="M749" i="29"/>
  <c r="M721" i="29"/>
  <c r="M712" i="29"/>
  <c r="M671" i="29"/>
  <c r="M661" i="29"/>
  <c r="M648" i="29"/>
  <c r="M622" i="29"/>
  <c r="M616" i="29"/>
  <c r="M607" i="29"/>
  <c r="M593" i="29"/>
  <c r="M575" i="29"/>
  <c r="M566" i="29"/>
  <c r="M559" i="29"/>
  <c r="M549" i="29"/>
  <c r="M541" i="29"/>
  <c r="M533" i="29"/>
  <c r="M525" i="29"/>
  <c r="M519" i="29"/>
  <c r="M512" i="29"/>
  <c r="M504" i="29"/>
  <c r="M497" i="29"/>
  <c r="M491" i="29"/>
  <c r="M483" i="29"/>
  <c r="M476" i="29"/>
  <c r="M465" i="29"/>
  <c r="M457" i="29"/>
  <c r="M453" i="29"/>
  <c r="M447" i="29"/>
  <c r="M295" i="29"/>
  <c r="M283" i="29"/>
  <c r="M269" i="29"/>
  <c r="M260" i="29"/>
  <c r="M250" i="29"/>
  <c r="C368" i="6"/>
  <c r="C370" i="6"/>
  <c r="C490" i="6"/>
  <c r="C541" i="6"/>
  <c r="B649" i="6"/>
  <c r="C649" i="6" s="1"/>
  <c r="B653" i="6"/>
  <c r="B685" i="6"/>
  <c r="B689" i="6"/>
  <c r="C716" i="6"/>
  <c r="C729" i="6"/>
  <c r="C892" i="6"/>
  <c r="C953" i="6"/>
  <c r="C1027" i="6"/>
  <c r="C1082" i="6"/>
  <c r="M274" i="29"/>
  <c r="M445" i="29"/>
  <c r="M496" i="29"/>
  <c r="M517" i="29"/>
  <c r="M531" i="29"/>
  <c r="M580" i="29"/>
  <c r="M604" i="29"/>
  <c r="M621" i="29"/>
  <c r="M815" i="29"/>
  <c r="M835" i="29"/>
  <c r="M880" i="29"/>
  <c r="M982" i="29"/>
  <c r="M1122" i="29"/>
  <c r="M538" i="29"/>
  <c r="B540" i="6"/>
  <c r="C1078" i="6"/>
  <c r="M238" i="29"/>
  <c r="M259" i="29"/>
  <c r="M452" i="29"/>
  <c r="M481" i="29"/>
  <c r="M679" i="29"/>
  <c r="M699" i="29"/>
  <c r="M720" i="29"/>
  <c r="M766" i="29"/>
  <c r="M939" i="29"/>
  <c r="M1016" i="29"/>
  <c r="C273" i="6"/>
  <c r="M942" i="29"/>
  <c r="B944" i="6"/>
  <c r="M938" i="29"/>
  <c r="B940" i="6"/>
  <c r="M614" i="29"/>
  <c r="B616" i="6"/>
  <c r="C616" i="6" s="1"/>
  <c r="M610" i="29"/>
  <c r="B612" i="6"/>
  <c r="M578" i="29"/>
  <c r="B580" i="6"/>
  <c r="M574" i="29"/>
  <c r="B576" i="6"/>
  <c r="M542" i="29"/>
  <c r="B544" i="6"/>
  <c r="C7" i="6"/>
  <c r="C64" i="6"/>
  <c r="C82" i="6"/>
  <c r="C84" i="6"/>
  <c r="C101" i="6"/>
  <c r="C116" i="6"/>
  <c r="C157" i="6"/>
  <c r="C222" i="6"/>
  <c r="C420" i="6"/>
  <c r="C581" i="6"/>
  <c r="C938" i="6"/>
  <c r="B1123" i="6"/>
  <c r="C1123" i="6" s="1"/>
  <c r="B1127" i="6"/>
  <c r="C1127" i="6" s="1"/>
  <c r="M282" i="29"/>
  <c r="M488" i="29"/>
  <c r="M509" i="29"/>
  <c r="M524" i="29"/>
  <c r="M612" i="29"/>
  <c r="M635" i="29"/>
  <c r="M821" i="29"/>
  <c r="M844" i="29"/>
  <c r="M866" i="29"/>
  <c r="M1146" i="29"/>
  <c r="M1268" i="29"/>
  <c r="C320" i="6"/>
  <c r="C358" i="6"/>
  <c r="C360" i="6"/>
  <c r="C609" i="6"/>
  <c r="C645" i="6"/>
  <c r="C713" i="6"/>
  <c r="C928" i="6"/>
  <c r="C941" i="6"/>
  <c r="C262" i="6"/>
  <c r="C305" i="6"/>
  <c r="C554" i="6"/>
  <c r="C859" i="6"/>
  <c r="C897" i="6"/>
  <c r="C901" i="6"/>
  <c r="C911" i="6"/>
  <c r="C12" i="6"/>
  <c r="C14" i="6"/>
  <c r="C36" i="6"/>
  <c r="C59" i="6"/>
  <c r="C67" i="6"/>
  <c r="C87" i="6"/>
  <c r="C89" i="6"/>
  <c r="C94" i="6"/>
  <c r="C102" i="6"/>
  <c r="C104" i="6"/>
  <c r="C106" i="6"/>
  <c r="C117" i="6"/>
  <c r="C130" i="6"/>
  <c r="C132" i="6"/>
  <c r="C149" i="6"/>
  <c r="C154" i="6"/>
  <c r="C156" i="6"/>
  <c r="C181" i="6"/>
  <c r="C202" i="6"/>
  <c r="C265" i="6"/>
  <c r="C308" i="6"/>
  <c r="C321" i="6"/>
  <c r="C361" i="6"/>
  <c r="C459" i="6"/>
  <c r="C463" i="6"/>
  <c r="C485" i="6"/>
  <c r="C508" i="6"/>
  <c r="C512" i="6"/>
  <c r="C514" i="6"/>
  <c r="C521" i="6"/>
  <c r="C532" i="6"/>
  <c r="C610" i="6"/>
  <c r="C614" i="6"/>
  <c r="C656" i="6"/>
  <c r="C701" i="6"/>
  <c r="C709" i="6"/>
  <c r="C777" i="6"/>
  <c r="C828" i="6"/>
  <c r="C849" i="6"/>
  <c r="C855" i="6"/>
  <c r="C937" i="6"/>
  <c r="C1209" i="6"/>
  <c r="C1217" i="6"/>
  <c r="C1460" i="6"/>
  <c r="C1496" i="6"/>
  <c r="C1537" i="6"/>
  <c r="C987" i="6"/>
  <c r="C1109" i="6"/>
  <c r="C1203" i="6"/>
  <c r="M1126" i="29"/>
  <c r="M1117" i="29"/>
  <c r="M1113" i="29"/>
  <c r="M1108" i="29"/>
  <c r="M1104" i="29"/>
  <c r="M1095" i="29"/>
  <c r="M1081" i="29"/>
  <c r="M1012" i="29"/>
  <c r="M989" i="29"/>
  <c r="M980" i="29"/>
  <c r="M907" i="29"/>
  <c r="M884" i="29"/>
  <c r="M879" i="29"/>
  <c r="M870" i="29"/>
  <c r="M857" i="29"/>
  <c r="M811" i="29"/>
  <c r="M784" i="29"/>
  <c r="M770" i="29"/>
  <c r="M748" i="29"/>
  <c r="M734" i="29"/>
  <c r="M675" i="29"/>
  <c r="M1018" i="29"/>
  <c r="M978" i="29"/>
  <c r="M959" i="29"/>
  <c r="M941" i="29"/>
  <c r="M936" i="29"/>
  <c r="M905" i="29"/>
  <c r="M886" i="29"/>
  <c r="M881" i="29"/>
  <c r="M795" i="29"/>
  <c r="M790" i="29"/>
  <c r="M763" i="29"/>
  <c r="M750" i="29"/>
  <c r="M745" i="29"/>
  <c r="M695" i="29"/>
  <c r="M690" i="29"/>
  <c r="M686" i="29"/>
  <c r="M677" i="29"/>
  <c r="M672" i="29"/>
  <c r="M659" i="29"/>
  <c r="M654" i="29"/>
  <c r="M650" i="29"/>
  <c r="M568" i="29"/>
  <c r="M563" i="29"/>
  <c r="M1099" i="29"/>
  <c r="M1090" i="29"/>
  <c r="M1077" i="29"/>
  <c r="M1007" i="29"/>
  <c r="M998" i="29"/>
  <c r="M985" i="29"/>
  <c r="M976" i="29"/>
  <c r="M971" i="29"/>
  <c r="M967" i="29"/>
  <c r="M957" i="29"/>
  <c r="M952" i="29"/>
  <c r="M934" i="29"/>
  <c r="M930" i="29"/>
  <c r="M925" i="29"/>
  <c r="M921" i="29"/>
  <c r="M916" i="29"/>
  <c r="M912" i="29"/>
  <c r="M903" i="29"/>
  <c r="M897" i="29"/>
  <c r="M848" i="29"/>
  <c r="M842" i="29"/>
  <c r="M838" i="29"/>
  <c r="M829" i="29"/>
  <c r="M824" i="29"/>
  <c r="M806" i="29"/>
  <c r="M757" i="29"/>
  <c r="M730" i="29"/>
  <c r="M724" i="29"/>
  <c r="M711" i="29"/>
  <c r="M706" i="29"/>
  <c r="M666" i="29"/>
  <c r="M629" i="29"/>
  <c r="M624" i="29"/>
  <c r="M606" i="29"/>
  <c r="M588" i="29"/>
  <c r="M548" i="29"/>
  <c r="M543" i="29"/>
  <c r="M539" i="29"/>
  <c r="M281" i="29"/>
  <c r="M263" i="29"/>
  <c r="M246" i="29"/>
  <c r="M241" i="29"/>
  <c r="M1561" i="29"/>
  <c r="M1549" i="29"/>
  <c r="M1540" i="29"/>
  <c r="M1506" i="29"/>
  <c r="M1430" i="29"/>
  <c r="M1418" i="29"/>
  <c r="M1394" i="29"/>
  <c r="M1386" i="29"/>
  <c r="M1376" i="29"/>
  <c r="M1368" i="29"/>
  <c r="M1360" i="29"/>
  <c r="M1354" i="29"/>
  <c r="M1348" i="29"/>
  <c r="M1324" i="29"/>
  <c r="M1316" i="29"/>
  <c r="M1300" i="29"/>
  <c r="M1294" i="29"/>
  <c r="M1288" i="29"/>
  <c r="M1274" i="29"/>
  <c r="M1266" i="29"/>
  <c r="M1260" i="29"/>
  <c r="M1252" i="29"/>
  <c r="M1246" i="29"/>
  <c r="M1238" i="29"/>
  <c r="M1230" i="29"/>
  <c r="M1222" i="29"/>
  <c r="M1216" i="29"/>
  <c r="M1208" i="29"/>
  <c r="M1202" i="29"/>
  <c r="M1190" i="29"/>
  <c r="M1174" i="29"/>
  <c r="M1166" i="29"/>
  <c r="M1159" i="29"/>
  <c r="M1154" i="29"/>
  <c r="M1148" i="29"/>
  <c r="M1143" i="29"/>
  <c r="M1138" i="29"/>
  <c r="M1134" i="29"/>
  <c r="M1091" i="29"/>
  <c r="M1013" i="29"/>
  <c r="M999" i="29"/>
  <c r="M986" i="29"/>
  <c r="M981" i="29"/>
  <c r="M962" i="29"/>
  <c r="M922" i="29"/>
  <c r="M908" i="29"/>
  <c r="M935" i="29"/>
  <c r="M940" i="29"/>
  <c r="M945" i="29"/>
  <c r="M950" i="29"/>
  <c r="M958" i="29"/>
  <c r="M977" i="29"/>
  <c r="M990" i="29"/>
  <c r="M1008" i="29"/>
  <c r="M1017" i="29"/>
  <c r="M1082" i="29"/>
  <c r="M1101" i="29"/>
  <c r="M1109" i="29"/>
  <c r="M1118" i="29"/>
  <c r="M1123" i="29"/>
  <c r="M1135" i="29"/>
  <c r="M1140" i="29"/>
  <c r="M1147" i="29"/>
  <c r="M1155" i="29"/>
  <c r="M1196" i="29"/>
  <c r="M1204" i="29"/>
  <c r="M1214" i="29"/>
  <c r="M1224" i="29"/>
  <c r="M1272" i="29"/>
  <c r="M1298" i="29"/>
  <c r="M1306" i="29"/>
  <c r="M1326" i="29"/>
  <c r="M1332" i="29"/>
  <c r="M1342" i="29"/>
  <c r="M1370" i="29"/>
  <c r="M1382" i="29"/>
  <c r="M1392" i="29"/>
  <c r="M1420" i="29"/>
  <c r="M1454" i="29"/>
  <c r="M1490" i="29"/>
  <c r="M1535" i="29"/>
  <c r="M1128" i="29"/>
  <c r="M1124" i="29"/>
  <c r="M1119" i="29"/>
  <c r="M1115" i="29"/>
  <c r="M1110" i="29"/>
  <c r="M1106" i="29"/>
  <c r="M1097" i="29"/>
  <c r="M1092" i="29"/>
  <c r="M1088" i="29"/>
  <c r="M1083" i="29"/>
  <c r="M1079" i="29"/>
  <c r="M1014" i="29"/>
  <c r="M1009" i="29"/>
  <c r="M1005" i="29"/>
  <c r="M1000" i="29"/>
  <c r="M996" i="29"/>
  <c r="M991" i="29"/>
  <c r="M963" i="29"/>
  <c r="M923" i="29"/>
  <c r="M918" i="29"/>
  <c r="M914" i="29"/>
  <c r="M909" i="29"/>
  <c r="M899" i="29"/>
  <c r="M868" i="29"/>
  <c r="M863" i="29"/>
  <c r="M813" i="29"/>
  <c r="M808" i="29"/>
  <c r="M777" i="29"/>
  <c r="M772" i="29"/>
  <c r="M768" i="29"/>
  <c r="M759" i="29"/>
  <c r="M754" i="29"/>
  <c r="M722" i="29"/>
  <c r="M717" i="29"/>
  <c r="M668" i="29"/>
  <c r="M663" i="29"/>
  <c r="M644" i="29"/>
  <c r="M595" i="29"/>
  <c r="M590" i="29"/>
  <c r="M572" i="29"/>
  <c r="C1245" i="6"/>
  <c r="C1254" i="6"/>
  <c r="C1299" i="6"/>
  <c r="C1322" i="6"/>
  <c r="C1324" i="6"/>
  <c r="C1326" i="6"/>
  <c r="C1343" i="6"/>
  <c r="C1352" i="6"/>
  <c r="C1360" i="6"/>
  <c r="C1363" i="6"/>
  <c r="C1369" i="6"/>
  <c r="C1371" i="6"/>
  <c r="C1406" i="6"/>
  <c r="C1408" i="6"/>
  <c r="C1410" i="6"/>
  <c r="C1416" i="6"/>
  <c r="C1418" i="6"/>
  <c r="C1429" i="6"/>
  <c r="C1451" i="6"/>
  <c r="C1457" i="6"/>
  <c r="C1461" i="6"/>
  <c r="C1472" i="6"/>
  <c r="C1474" i="6"/>
  <c r="C1493" i="6"/>
  <c r="C1511" i="6"/>
  <c r="M235" i="29"/>
  <c r="M251" i="29"/>
  <c r="M257" i="29"/>
  <c r="M287" i="29"/>
  <c r="M292" i="29"/>
  <c r="M442" i="29"/>
  <c r="M446" i="29"/>
  <c r="M450" i="29"/>
  <c r="M458" i="29"/>
  <c r="M462" i="29"/>
  <c r="M466" i="29"/>
  <c r="M474" i="29"/>
  <c r="M478" i="29"/>
  <c r="M482" i="29"/>
  <c r="M486" i="29"/>
  <c r="M490" i="29"/>
  <c r="M494" i="29"/>
  <c r="M498" i="29"/>
  <c r="M502" i="29"/>
  <c r="M506" i="29"/>
  <c r="M510" i="29"/>
  <c r="M514" i="29"/>
  <c r="M518" i="29"/>
  <c r="M522" i="29"/>
  <c r="M526" i="29"/>
  <c r="M530" i="29"/>
  <c r="M534" i="29"/>
  <c r="M553" i="29"/>
  <c r="M558" i="29"/>
  <c r="M594" i="29"/>
  <c r="M634" i="29"/>
  <c r="M639" i="29"/>
  <c r="M716" i="29"/>
  <c r="M735" i="29"/>
  <c r="M740" i="29"/>
  <c r="M767" i="29"/>
  <c r="M780" i="29"/>
  <c r="M785" i="29"/>
  <c r="M812" i="29"/>
  <c r="M834" i="29"/>
  <c r="M853" i="29"/>
  <c r="M858" i="29"/>
  <c r="M871" i="29"/>
  <c r="M876" i="29"/>
  <c r="M898" i="29"/>
  <c r="M913" i="29"/>
  <c r="M953" i="29"/>
  <c r="M972" i="29"/>
  <c r="M1136" i="29"/>
  <c r="M1150" i="29"/>
  <c r="M1156" i="29"/>
  <c r="M1164" i="29"/>
  <c r="M1176" i="29"/>
  <c r="M1184" i="29"/>
  <c r="M1192" i="29"/>
  <c r="M1198" i="29"/>
  <c r="M1218" i="29"/>
  <c r="M1236" i="29"/>
  <c r="M1248" i="29"/>
  <c r="M1256" i="29"/>
  <c r="M1264" i="29"/>
  <c r="M1282" i="29"/>
  <c r="M1290" i="29"/>
  <c r="M1318" i="29"/>
  <c r="M1328" i="29"/>
  <c r="M1336" i="29"/>
  <c r="M1344" i="29"/>
  <c r="M1362" i="29"/>
  <c r="M1406" i="29"/>
  <c r="M1442" i="29"/>
  <c r="M1474" i="29"/>
  <c r="M1482" i="29"/>
  <c r="M1567" i="29"/>
  <c r="M1366" i="29"/>
  <c r="M1380" i="29"/>
  <c r="M1100" i="29"/>
  <c r="M1398" i="29"/>
  <c r="M1346" i="29"/>
  <c r="M1404" i="29"/>
  <c r="M1426" i="29"/>
  <c r="M1378" i="29"/>
  <c r="M1438" i="29"/>
  <c r="M1450" i="29"/>
  <c r="M1390" i="29"/>
  <c r="M1458" i="29"/>
  <c r="M1416" i="29"/>
  <c r="M1466" i="29"/>
  <c r="M1486" i="29"/>
  <c r="M1500" i="29"/>
  <c r="M1529" i="29"/>
  <c r="C21" i="6"/>
  <c r="C25" i="6"/>
  <c r="C31" i="6"/>
  <c r="C61" i="6"/>
  <c r="C63" i="6"/>
  <c r="C68" i="6"/>
  <c r="C72" i="6"/>
  <c r="C113" i="6"/>
  <c r="C324" i="6"/>
  <c r="C336" i="6"/>
  <c r="C364" i="6"/>
  <c r="C377" i="6"/>
  <c r="C401" i="6"/>
  <c r="C414" i="6"/>
  <c r="C458" i="6"/>
  <c r="C492" i="6"/>
  <c r="C594" i="6"/>
  <c r="C705" i="6"/>
  <c r="C1235" i="6"/>
  <c r="E4" i="6"/>
  <c r="C1160" i="6"/>
  <c r="C28" i="6"/>
  <c r="C30" i="6"/>
  <c r="C38" i="6"/>
  <c r="C40" i="6"/>
  <c r="C77" i="6"/>
  <c r="C79" i="6"/>
  <c r="C110" i="6"/>
  <c r="C112" i="6"/>
  <c r="C142" i="6"/>
  <c r="C153" i="6"/>
  <c r="C159" i="6"/>
  <c r="C217" i="6"/>
  <c r="C219" i="6"/>
  <c r="C221" i="6"/>
  <c r="C225" i="6"/>
  <c r="C352" i="6"/>
  <c r="C354" i="6"/>
  <c r="C404" i="6"/>
  <c r="C408" i="6"/>
  <c r="C410" i="6"/>
  <c r="C481" i="6"/>
  <c r="C517" i="6"/>
  <c r="C585" i="6"/>
  <c r="C662" i="6"/>
  <c r="C700" i="6"/>
  <c r="C706" i="6"/>
  <c r="C753" i="6"/>
  <c r="C770" i="6"/>
  <c r="C772" i="6"/>
  <c r="C789" i="6"/>
  <c r="C833" i="6"/>
  <c r="C867" i="6"/>
  <c r="C869" i="6"/>
  <c r="C871" i="6"/>
  <c r="C873" i="6"/>
  <c r="C952" i="6"/>
  <c r="C969" i="6"/>
  <c r="C971" i="6"/>
  <c r="C975" i="6"/>
  <c r="C986" i="6"/>
  <c r="C988" i="6"/>
  <c r="C990" i="6"/>
  <c r="C998" i="6"/>
  <c r="C1000" i="6"/>
  <c r="C1002" i="6"/>
  <c r="C1013" i="6"/>
  <c r="C1021" i="6"/>
  <c r="C1070" i="6"/>
  <c r="C1074" i="6"/>
  <c r="C1091" i="6"/>
  <c r="C1129" i="6"/>
  <c r="C1175" i="6"/>
  <c r="C1194" i="6"/>
  <c r="C1196" i="6"/>
  <c r="C1257" i="6"/>
  <c r="C1005" i="6"/>
  <c r="C1528" i="6"/>
  <c r="C1542" i="6"/>
  <c r="C1556" i="6"/>
  <c r="C133" i="6"/>
  <c r="C135" i="6"/>
  <c r="C187" i="6"/>
  <c r="C191" i="6"/>
  <c r="C197" i="6"/>
  <c r="C206" i="6"/>
  <c r="C237" i="6"/>
  <c r="C245" i="6"/>
  <c r="C253" i="6"/>
  <c r="C285" i="6"/>
  <c r="C290" i="6"/>
  <c r="C294" i="6"/>
  <c r="C317" i="6"/>
  <c r="C325" i="6"/>
  <c r="C345" i="6"/>
  <c r="C400" i="6"/>
  <c r="C405" i="6"/>
  <c r="C430" i="6"/>
  <c r="C478" i="6"/>
  <c r="C528" i="6"/>
  <c r="C538" i="6"/>
  <c r="C565" i="6"/>
  <c r="C592" i="6"/>
  <c r="C632" i="6"/>
  <c r="C634" i="6"/>
  <c r="C636" i="6"/>
  <c r="C665" i="6"/>
  <c r="C676" i="6"/>
  <c r="C678" i="6"/>
  <c r="C680" i="6"/>
  <c r="C682" i="6"/>
  <c r="C685" i="6"/>
  <c r="C689" i="6"/>
  <c r="C732" i="6"/>
  <c r="C754" i="6"/>
  <c r="C756" i="6"/>
  <c r="C761" i="6"/>
  <c r="C767" i="6"/>
  <c r="C769" i="6"/>
  <c r="C864" i="6"/>
  <c r="C874" i="6"/>
  <c r="C885" i="6"/>
  <c r="C887" i="6"/>
  <c r="C947" i="6"/>
  <c r="C1116" i="6"/>
  <c r="C1156" i="6"/>
  <c r="C1243" i="6"/>
  <c r="C1260" i="6"/>
  <c r="C1262" i="6"/>
  <c r="C1271" i="6"/>
  <c r="C1279" i="6"/>
  <c r="C1288" i="6"/>
  <c r="C1300" i="6"/>
  <c r="C1307" i="6"/>
  <c r="C1334" i="6"/>
  <c r="C1351" i="6"/>
  <c r="C1362" i="6"/>
  <c r="C1364" i="6"/>
  <c r="C1366" i="6"/>
  <c r="C1381" i="6"/>
  <c r="C1388" i="6"/>
  <c r="C1390" i="6"/>
  <c r="C1431" i="6"/>
  <c r="C1435" i="6"/>
  <c r="C1463" i="6"/>
  <c r="C1483" i="6"/>
  <c r="C1485" i="6"/>
  <c r="C1488" i="6"/>
  <c r="C1501" i="6"/>
  <c r="C1503" i="6"/>
  <c r="C1508" i="6"/>
  <c r="C1520" i="6"/>
  <c r="C1016" i="6"/>
  <c r="C1024" i="6"/>
  <c r="C1026" i="6"/>
  <c r="C1043" i="6"/>
  <c r="C1062" i="6"/>
  <c r="C1075" i="6"/>
  <c r="C1115" i="6"/>
  <c r="C1119" i="6"/>
  <c r="C1136" i="6"/>
  <c r="C1138" i="6"/>
  <c r="C1159" i="6"/>
  <c r="C1163" i="6"/>
  <c r="C1171" i="6"/>
  <c r="C1173" i="6"/>
  <c r="C1180" i="6"/>
  <c r="C1186" i="6"/>
  <c r="C1190" i="6"/>
  <c r="C1195" i="6"/>
  <c r="C1206" i="6"/>
  <c r="C1232" i="6"/>
  <c r="C1238" i="6"/>
  <c r="C1240" i="6"/>
  <c r="C1242" i="6"/>
  <c r="C1244" i="6"/>
  <c r="C1247" i="6"/>
  <c r="C1263" i="6"/>
  <c r="C1276" i="6"/>
  <c r="C1278" i="6"/>
  <c r="C1280" i="6"/>
  <c r="C1283" i="6"/>
  <c r="C1295" i="6"/>
  <c r="C1319" i="6"/>
  <c r="C1365" i="6"/>
  <c r="C1411" i="6"/>
  <c r="C1516" i="6"/>
  <c r="C1521" i="6"/>
  <c r="C1523" i="6"/>
  <c r="C1529" i="6"/>
  <c r="C1540" i="6"/>
  <c r="C1549" i="6"/>
  <c r="C1551" i="6"/>
  <c r="C1553" i="6"/>
  <c r="C1559" i="6"/>
  <c r="C1563" i="6"/>
  <c r="C1576" i="6"/>
  <c r="M1105" i="29"/>
  <c r="C152" i="6"/>
  <c r="C216" i="6"/>
  <c r="C105" i="6"/>
  <c r="C109" i="6"/>
  <c r="C18" i="6"/>
  <c r="C24" i="6"/>
  <c r="C26" i="6"/>
  <c r="C35" i="6"/>
  <c r="C41" i="6"/>
  <c r="C49" i="6"/>
  <c r="C60" i="6"/>
  <c r="C71" i="6"/>
  <c r="C76" i="6"/>
  <c r="C93" i="6"/>
  <c r="C107" i="6"/>
  <c r="C123" i="6"/>
  <c r="C146" i="6"/>
  <c r="C148" i="6"/>
  <c r="C169" i="6"/>
  <c r="C477" i="6"/>
  <c r="C126" i="6"/>
  <c r="C128" i="6"/>
  <c r="C322" i="6"/>
  <c r="C330" i="6"/>
  <c r="C348" i="6"/>
  <c r="C417" i="6"/>
  <c r="C432" i="6"/>
  <c r="C434" i="6"/>
  <c r="C438" i="6"/>
  <c r="C450" i="6"/>
  <c r="C460" i="6"/>
  <c r="C697" i="6"/>
  <c r="C721" i="6"/>
  <c r="C725" i="6"/>
  <c r="C727" i="6"/>
  <c r="C740" i="6"/>
  <c r="C788" i="6"/>
  <c r="C794" i="6"/>
  <c r="C797" i="6"/>
  <c r="C799" i="6"/>
  <c r="C801" i="6"/>
  <c r="C839" i="6"/>
  <c r="C841" i="6"/>
  <c r="C896" i="6"/>
  <c r="C944" i="6"/>
  <c r="C954" i="6"/>
  <c r="C962" i="6"/>
  <c r="C1139" i="6"/>
  <c r="C1188" i="6"/>
  <c r="C1231" i="6"/>
  <c r="C1379" i="6"/>
  <c r="C1423" i="6"/>
  <c r="C1440" i="6"/>
  <c r="C1532" i="6"/>
  <c r="C1538" i="6"/>
  <c r="C1552" i="6"/>
  <c r="C212" i="6"/>
  <c r="C228" i="6"/>
  <c r="C302" i="6"/>
  <c r="C304" i="6"/>
  <c r="C312" i="6"/>
  <c r="C314" i="6"/>
  <c r="C316" i="6"/>
  <c r="C650" i="6"/>
  <c r="C668" i="6"/>
  <c r="C672" i="6"/>
  <c r="C674" i="6"/>
  <c r="C808" i="6"/>
  <c r="C888" i="6"/>
  <c r="C900" i="6"/>
  <c r="C925" i="6"/>
  <c r="C927" i="6"/>
  <c r="C931" i="6"/>
  <c r="C125" i="6"/>
  <c r="C134" i="6"/>
  <c r="C166" i="6"/>
  <c r="C168" i="6"/>
  <c r="C171" i="6"/>
  <c r="C173" i="6"/>
  <c r="C248" i="6"/>
  <c r="C326" i="6"/>
  <c r="C344" i="6"/>
  <c r="C424" i="6"/>
  <c r="C426" i="6"/>
  <c r="C428" i="6"/>
  <c r="C704" i="6"/>
  <c r="C715" i="6"/>
  <c r="C780" i="6"/>
  <c r="C792" i="6"/>
  <c r="C13" i="6"/>
  <c r="C27" i="6"/>
  <c r="C44" i="6"/>
  <c r="C52" i="6"/>
  <c r="C74" i="6"/>
  <c r="C121" i="6"/>
  <c r="C139" i="6"/>
  <c r="C141" i="6"/>
  <c r="C162" i="6"/>
  <c r="C164" i="6"/>
  <c r="C176" i="6"/>
  <c r="C180" i="6"/>
  <c r="C188" i="6"/>
  <c r="C190" i="6"/>
  <c r="C192" i="6"/>
  <c r="C200" i="6"/>
  <c r="C257" i="6"/>
  <c r="C261" i="6"/>
  <c r="C272" i="6"/>
  <c r="C274" i="6"/>
  <c r="C280" i="6"/>
  <c r="C282" i="6"/>
  <c r="C286" i="6"/>
  <c r="C306" i="6"/>
  <c r="C349" i="6"/>
  <c r="C351" i="6"/>
  <c r="C362" i="6"/>
  <c r="C373" i="6"/>
  <c r="C379" i="6"/>
  <c r="C381" i="6"/>
  <c r="C387" i="6"/>
  <c r="C389" i="6"/>
  <c r="C393" i="6"/>
  <c r="C397" i="6"/>
  <c r="C406" i="6"/>
  <c r="C416" i="6"/>
  <c r="C446" i="6"/>
  <c r="C473" i="6"/>
  <c r="C486" i="6"/>
  <c r="C516" i="6"/>
  <c r="C518" i="6"/>
  <c r="C520" i="6"/>
  <c r="C524" i="6"/>
  <c r="C526" i="6"/>
  <c r="C553" i="6"/>
  <c r="C561" i="6"/>
  <c r="C570" i="6"/>
  <c r="C572" i="6"/>
  <c r="C578" i="6"/>
  <c r="C580" i="6"/>
  <c r="C582" i="6"/>
  <c r="C604" i="6"/>
  <c r="C606" i="6"/>
  <c r="C608" i="6"/>
  <c r="C618" i="6"/>
  <c r="C622" i="6"/>
  <c r="C624" i="6"/>
  <c r="C626" i="6"/>
  <c r="C628" i="6"/>
  <c r="C639" i="6"/>
  <c r="C694" i="6"/>
  <c r="C733" i="6"/>
  <c r="C741" i="6"/>
  <c r="C785" i="6"/>
  <c r="C787" i="6"/>
  <c r="C836" i="6"/>
  <c r="C844" i="6"/>
  <c r="C860" i="6"/>
  <c r="C868" i="6"/>
  <c r="C895" i="6"/>
  <c r="C905" i="6"/>
  <c r="C907" i="6"/>
  <c r="C917" i="6"/>
  <c r="C919" i="6"/>
  <c r="C943" i="6"/>
  <c r="C1015" i="6"/>
  <c r="C1059" i="6"/>
  <c r="C1061" i="6"/>
  <c r="C1069" i="6"/>
  <c r="C1234" i="6"/>
  <c r="C1259" i="6"/>
  <c r="C1264" i="6"/>
  <c r="C1287" i="6"/>
  <c r="C1292" i="6"/>
  <c r="C1336" i="6"/>
  <c r="C1375" i="6"/>
  <c r="C1384" i="6"/>
  <c r="C1386" i="6"/>
  <c r="C1403" i="6"/>
  <c r="C1409" i="6"/>
  <c r="C1415" i="6"/>
  <c r="C1426" i="6"/>
  <c r="C1428" i="6"/>
  <c r="C1432" i="6"/>
  <c r="C1447" i="6"/>
  <c r="C1499" i="6"/>
  <c r="C1506" i="6"/>
  <c r="C1513" i="6"/>
  <c r="C1569" i="6"/>
  <c r="C1575" i="6"/>
  <c r="C1579" i="6"/>
  <c r="C1581" i="6"/>
  <c r="C1007" i="6"/>
  <c r="C1011" i="6"/>
  <c r="C1107" i="6"/>
  <c r="C1151" i="6"/>
  <c r="C1179" i="6"/>
  <c r="C1204" i="6"/>
  <c r="C1255" i="6"/>
  <c r="C1311" i="6"/>
  <c r="C1328" i="6"/>
  <c r="C1332" i="6"/>
  <c r="C1356" i="6"/>
  <c r="C1372" i="6"/>
  <c r="M1560" i="29"/>
  <c r="M1564" i="29"/>
  <c r="M1568" i="29"/>
  <c r="M1505" i="29"/>
  <c r="M1577" i="29"/>
  <c r="M1573" i="29"/>
  <c r="M1565" i="29"/>
  <c r="M1559" i="29"/>
  <c r="M1548" i="29"/>
  <c r="M1539" i="29"/>
  <c r="M1528" i="29"/>
  <c r="M1519" i="29"/>
  <c r="M1515" i="29"/>
  <c r="M1509" i="29"/>
  <c r="M1504" i="29"/>
  <c r="M1499" i="29"/>
  <c r="M1494" i="29"/>
  <c r="M1489" i="29"/>
  <c r="M1481" i="29"/>
  <c r="M1461" i="29"/>
  <c r="M1453" i="29"/>
  <c r="M1449" i="29"/>
  <c r="M1445" i="29"/>
  <c r="M1441" i="29"/>
  <c r="M1437" i="29"/>
  <c r="M1433" i="29"/>
  <c r="M1429" i="29"/>
  <c r="M1425" i="29"/>
  <c r="M1421" i="29"/>
  <c r="M1413" i="29"/>
  <c r="M1409" i="29"/>
  <c r="M1405" i="29"/>
  <c r="M1401" i="29"/>
  <c r="M1397" i="29"/>
  <c r="M1393" i="29"/>
  <c r="M1389" i="29"/>
  <c r="M1377" i="29"/>
  <c r="M1373" i="29"/>
  <c r="M1369" i="29"/>
  <c r="M1361" i="29"/>
  <c r="M1357" i="29"/>
  <c r="M1349" i="29"/>
  <c r="M1341" i="29"/>
  <c r="M1337" i="29"/>
  <c r="M1333" i="29"/>
  <c r="M1329" i="29"/>
  <c r="M1325" i="29"/>
  <c r="M1321" i="29"/>
  <c r="M1317" i="29"/>
  <c r="M1313" i="29"/>
  <c r="M1309" i="29"/>
  <c r="M1305" i="29"/>
  <c r="M1301" i="29"/>
  <c r="M1297" i="29"/>
  <c r="M1293" i="29"/>
  <c r="M1285" i="29"/>
  <c r="M1281" i="29"/>
  <c r="M1277" i="29"/>
  <c r="M1273" i="29"/>
  <c r="M1269" i="29"/>
  <c r="M1265" i="29"/>
  <c r="M1261" i="29"/>
  <c r="M1257" i="29"/>
  <c r="M1253" i="29"/>
  <c r="M1245" i="29"/>
  <c r="M1241" i="29"/>
  <c r="M1237" i="29"/>
  <c r="M1233" i="29"/>
  <c r="M1229" i="29"/>
  <c r="M1225" i="29"/>
  <c r="M1217" i="29"/>
  <c r="M1213" i="29"/>
  <c r="M1209" i="29"/>
  <c r="M1205" i="29"/>
  <c r="M1201" i="29"/>
  <c r="M1197" i="29"/>
  <c r="M1193" i="29"/>
  <c r="M1189" i="29"/>
  <c r="M1185" i="29"/>
  <c r="M1181" i="29"/>
  <c r="M1177" i="29"/>
  <c r="M1173" i="29"/>
  <c r="M1169" i="29"/>
  <c r="M1165" i="29"/>
  <c r="M1161" i="29"/>
  <c r="M1157" i="29"/>
  <c r="M1153" i="29"/>
  <c r="M1149" i="29"/>
  <c r="M1145" i="29"/>
  <c r="M1141" i="29"/>
  <c r="M1578" i="29"/>
  <c r="M1557" i="29"/>
  <c r="M1547" i="29"/>
  <c r="M1537" i="29"/>
  <c r="M1532" i="29"/>
  <c r="M1527" i="29"/>
  <c r="M1518" i="29"/>
  <c r="M1484" i="29"/>
  <c r="M1480" i="29"/>
  <c r="M1476" i="29"/>
  <c r="M1472" i="29"/>
  <c r="M1468" i="29"/>
  <c r="M1464" i="29"/>
  <c r="M1456" i="29"/>
  <c r="M1448" i="29"/>
  <c r="M1444" i="29"/>
  <c r="M1436" i="29"/>
  <c r="M1432" i="29"/>
  <c r="M1424" i="29"/>
  <c r="M1574" i="29"/>
  <c r="M1569" i="29"/>
  <c r="M1556" i="29"/>
  <c r="M1551" i="29"/>
  <c r="M1545" i="29"/>
  <c r="M1541" i="29"/>
  <c r="M1536" i="29"/>
  <c r="M1531" i="29"/>
  <c r="M1525" i="29"/>
  <c r="M1521" i="29"/>
  <c r="M1517" i="29"/>
  <c r="M1512" i="29"/>
  <c r="M1502" i="29"/>
  <c r="M1496" i="29"/>
  <c r="M1487" i="29"/>
  <c r="M1483" i="29"/>
  <c r="M1479" i="29"/>
  <c r="M1463" i="29"/>
  <c r="M1459" i="29"/>
  <c r="M1455" i="29"/>
  <c r="M1451" i="29"/>
  <c r="M1447" i="29"/>
  <c r="M1443" i="29"/>
  <c r="M1439" i="29"/>
  <c r="M1435" i="29"/>
  <c r="M1431" i="29"/>
  <c r="M1427" i="29"/>
  <c r="M1423" i="29"/>
  <c r="M1419" i="29"/>
  <c r="M1415" i="29"/>
  <c r="M1407" i="29"/>
  <c r="M1399" i="29"/>
  <c r="M1395" i="29"/>
  <c r="M1387" i="29"/>
  <c r="M1383" i="29"/>
  <c r="M1379" i="29"/>
  <c r="M1371" i="29"/>
  <c r="M1367" i="29"/>
  <c r="M1363" i="29"/>
  <c r="M1355" i="29"/>
  <c r="M1351" i="29"/>
  <c r="M1347" i="29"/>
  <c r="M1343" i="29"/>
  <c r="M1335" i="29"/>
  <c r="M1327" i="29"/>
  <c r="M1323" i="29"/>
  <c r="M1319" i="29"/>
  <c r="M1315" i="29"/>
  <c r="M1311" i="29"/>
  <c r="M1307" i="29"/>
  <c r="M1303" i="29"/>
  <c r="M1295" i="29"/>
  <c r="M1291" i="29"/>
  <c r="M1287" i="29"/>
  <c r="M1283" i="29"/>
  <c r="M1279" i="29"/>
  <c r="M1271" i="29"/>
  <c r="M1267" i="29"/>
  <c r="M1259" i="29"/>
  <c r="M1255" i="29"/>
  <c r="M1251" i="29"/>
  <c r="M1247" i="29"/>
  <c r="M1243" i="29"/>
  <c r="M1239" i="29"/>
  <c r="M1235" i="29"/>
  <c r="M1231" i="29"/>
  <c r="M1227" i="29"/>
  <c r="M1223" i="29"/>
  <c r="M1219" i="29"/>
  <c r="M1215" i="29"/>
  <c r="M1211" i="29"/>
  <c r="M1207" i="29"/>
  <c r="M1199" i="29"/>
  <c r="M1187" i="29"/>
  <c r="M1183" i="29"/>
  <c r="M1179" i="29"/>
  <c r="M1175" i="29"/>
  <c r="M1171" i="29"/>
  <c r="M1167" i="29"/>
  <c r="M1163" i="29"/>
  <c r="M1334" i="29"/>
  <c r="M1340" i="29"/>
  <c r="M1372" i="29"/>
  <c r="M1384" i="29"/>
  <c r="M1470" i="29"/>
  <c r="C184" i="6"/>
  <c r="C193" i="6"/>
  <c r="C205" i="6"/>
  <c r="C209" i="6"/>
  <c r="C229" i="6"/>
  <c r="C289" i="6"/>
  <c r="C293" i="6"/>
  <c r="C297" i="6"/>
  <c r="C323" i="6"/>
  <c r="C331" i="6"/>
  <c r="C333" i="6"/>
  <c r="C337" i="6"/>
  <c r="C341" i="6"/>
  <c r="C350" i="6"/>
  <c r="C374" i="6"/>
  <c r="C376" i="6"/>
  <c r="C378" i="6"/>
  <c r="C382" i="6"/>
  <c r="C407" i="6"/>
  <c r="C418" i="6"/>
  <c r="C429" i="6"/>
  <c r="C435" i="6"/>
  <c r="C437" i="6"/>
  <c r="C445" i="6"/>
  <c r="C457" i="6"/>
  <c r="C461" i="6"/>
  <c r="C474" i="6"/>
  <c r="C484" i="6"/>
  <c r="C489" i="6"/>
  <c r="C491" i="6"/>
  <c r="C493" i="6"/>
  <c r="C497" i="6"/>
  <c r="C501" i="6"/>
  <c r="C513" i="6"/>
  <c r="C546" i="6"/>
  <c r="C576" i="6"/>
  <c r="C597" i="6"/>
  <c r="C601" i="6"/>
  <c r="C617" i="6"/>
  <c r="C627" i="6"/>
  <c r="C642" i="6"/>
  <c r="C644" i="6"/>
  <c r="C651" i="6"/>
  <c r="C653" i="6"/>
  <c r="C661" i="6"/>
  <c r="C688" i="6"/>
  <c r="C690" i="6"/>
  <c r="C692" i="6"/>
  <c r="C698" i="6"/>
  <c r="C708" i="6"/>
  <c r="C712" i="6"/>
  <c r="C728" i="6"/>
  <c r="C758" i="6"/>
  <c r="C776" i="6"/>
  <c r="C781" i="6"/>
  <c r="C783" i="6"/>
  <c r="C810" i="6"/>
  <c r="C821" i="6"/>
  <c r="C823" i="6"/>
  <c r="C835" i="6"/>
  <c r="C837" i="6"/>
  <c r="C840" i="6"/>
  <c r="C876" i="6"/>
  <c r="C932" i="6"/>
  <c r="C959" i="6"/>
  <c r="C983" i="6"/>
  <c r="C1014" i="6"/>
  <c r="C1018" i="6"/>
  <c r="C1023" i="6"/>
  <c r="C1030" i="6"/>
  <c r="C1038" i="6"/>
  <c r="C1042" i="6"/>
  <c r="C1096" i="6"/>
  <c r="C1098" i="6"/>
  <c r="C1102" i="6"/>
  <c r="C1106" i="6"/>
  <c r="C1118" i="6"/>
  <c r="C1130" i="6"/>
  <c r="C1140" i="6"/>
  <c r="C1146" i="6"/>
  <c r="C1150" i="6"/>
  <c r="C1155" i="6"/>
  <c r="C1158" i="6"/>
  <c r="C1168" i="6"/>
  <c r="C1178" i="6"/>
  <c r="C1191" i="6"/>
  <c r="C1220" i="6"/>
  <c r="C1222" i="6"/>
  <c r="C1227" i="6"/>
  <c r="C1229" i="6"/>
  <c r="C1233" i="6"/>
  <c r="C1258" i="6"/>
  <c r="C1273" i="6"/>
  <c r="C1296" i="6"/>
  <c r="C1298" i="6"/>
  <c r="C1321" i="6"/>
  <c r="C1323" i="6"/>
  <c r="C1327" i="6"/>
  <c r="C1339" i="6"/>
  <c r="C1378" i="6"/>
  <c r="C1380" i="6"/>
  <c r="C1382" i="6"/>
  <c r="C1389" i="6"/>
  <c r="C1391" i="6"/>
  <c r="C1395" i="6"/>
  <c r="C1400" i="6"/>
  <c r="C1420" i="6"/>
  <c r="C1422" i="6"/>
  <c r="C1427" i="6"/>
  <c r="C1439" i="6"/>
  <c r="C1444" i="6"/>
  <c r="C1455" i="6"/>
  <c r="C1458" i="6"/>
  <c r="C1476" i="6"/>
  <c r="C1489" i="6"/>
  <c r="C1491" i="6"/>
  <c r="C1507" i="6"/>
  <c r="C1539" i="6"/>
  <c r="C1543" i="6"/>
  <c r="C1557" i="6"/>
  <c r="C1572" i="6"/>
  <c r="M1116" i="29"/>
  <c r="M1107" i="29"/>
  <c r="M1098" i="29"/>
  <c r="M1089" i="29"/>
  <c r="M1080" i="29"/>
  <c r="M1015" i="29"/>
  <c r="M1006" i="29"/>
  <c r="M997" i="29"/>
  <c r="M988" i="29"/>
  <c r="M979" i="29"/>
  <c r="M960" i="29"/>
  <c r="M951" i="29"/>
  <c r="M933" i="29"/>
  <c r="M924" i="29"/>
  <c r="M915" i="29"/>
  <c r="M906" i="29"/>
  <c r="M896" i="29"/>
  <c r="M887" i="29"/>
  <c r="M878" i="29"/>
  <c r="M869" i="29"/>
  <c r="M860" i="29"/>
  <c r="M851" i="29"/>
  <c r="M832" i="29"/>
  <c r="M823" i="29"/>
  <c r="M814" i="29"/>
  <c r="M805" i="29"/>
  <c r="M796" i="29"/>
  <c r="M787" i="29"/>
  <c r="M778" i="29"/>
  <c r="M760" i="29"/>
  <c r="M751" i="29"/>
  <c r="M742" i="29"/>
  <c r="M733" i="29"/>
  <c r="M723" i="29"/>
  <c r="M714" i="29"/>
  <c r="M705" i="29"/>
  <c r="M696" i="29"/>
  <c r="M678" i="29"/>
  <c r="M669" i="29"/>
  <c r="M660" i="29"/>
  <c r="M641" i="29"/>
  <c r="M632" i="29"/>
  <c r="M623" i="29"/>
  <c r="M605" i="29"/>
  <c r="M596" i="29"/>
  <c r="M587" i="29"/>
  <c r="M569" i="29"/>
  <c r="M560" i="29"/>
  <c r="M551" i="29"/>
  <c r="M293" i="29"/>
  <c r="M289" i="29"/>
  <c r="M284" i="29"/>
  <c r="M280" i="29"/>
  <c r="M262" i="29"/>
  <c r="M258" i="29"/>
  <c r="M249" i="29"/>
  <c r="M245" i="29"/>
  <c r="M240" i="29"/>
  <c r="M236" i="29"/>
  <c r="C73" i="6"/>
  <c r="C97" i="6"/>
  <c r="C114" i="6"/>
  <c r="C138" i="6"/>
  <c r="C161" i="6"/>
  <c r="C16" i="6"/>
  <c r="C37" i="6"/>
  <c r="C9" i="6"/>
  <c r="C34" i="6"/>
  <c r="C145" i="6"/>
  <c r="C218" i="6"/>
  <c r="C353" i="6"/>
  <c r="C32" i="6"/>
  <c r="C43" i="6"/>
  <c r="C111" i="6"/>
  <c r="C127" i="6"/>
  <c r="C143" i="6"/>
  <c r="C215" i="6"/>
  <c r="C220" i="6"/>
  <c r="C276" i="6"/>
  <c r="C303" i="6"/>
  <c r="C332" i="6"/>
  <c r="C480" i="6"/>
  <c r="C509" i="6"/>
  <c r="C8" i="6"/>
  <c r="C10" i="6"/>
  <c r="C78" i="6"/>
  <c r="C85" i="6"/>
  <c r="C96" i="6"/>
  <c r="C98" i="6"/>
  <c r="C100" i="6"/>
  <c r="C103" i="6"/>
  <c r="C147" i="6"/>
  <c r="C160" i="6"/>
  <c r="C163" i="6"/>
  <c r="C167" i="6"/>
  <c r="C178" i="6"/>
  <c r="C189" i="6"/>
  <c r="C196" i="6"/>
  <c r="C198" i="6"/>
  <c r="C230" i="6"/>
  <c r="C238" i="6"/>
  <c r="C249" i="6"/>
  <c r="C292" i="6"/>
  <c r="C309" i="6"/>
  <c r="C313" i="6"/>
  <c r="C334" i="6"/>
  <c r="C388" i="6"/>
  <c r="C462" i="6"/>
  <c r="C466" i="6"/>
  <c r="C468" i="6"/>
  <c r="C637" i="6"/>
  <c r="C643" i="6"/>
  <c r="C714" i="6"/>
  <c r="C745" i="6"/>
  <c r="C832" i="6"/>
  <c r="C856" i="6"/>
  <c r="C870" i="6"/>
  <c r="C877" i="6"/>
  <c r="C879" i="6"/>
  <c r="C22" i="6"/>
  <c r="C46" i="6"/>
  <c r="C65" i="6"/>
  <c r="C69" i="6"/>
  <c r="C182" i="6"/>
  <c r="C242" i="6"/>
  <c r="C246" i="6"/>
  <c r="C346" i="6"/>
  <c r="C402" i="6"/>
  <c r="C586" i="6"/>
  <c r="C600" i="6"/>
  <c r="C612" i="6"/>
  <c r="C681" i="6"/>
  <c r="C696" i="6"/>
  <c r="C738" i="6"/>
  <c r="C747" i="6"/>
  <c r="C771" i="6"/>
  <c r="C812" i="6"/>
  <c r="C842" i="6"/>
  <c r="C62" i="6"/>
  <c r="C80" i="6"/>
  <c r="C86" i="6"/>
  <c r="C88" i="6"/>
  <c r="C92" i="6"/>
  <c r="C120" i="6"/>
  <c r="C124" i="6"/>
  <c r="C131" i="6"/>
  <c r="C136" i="6"/>
  <c r="C140" i="6"/>
  <c r="C201" i="6"/>
  <c r="C258" i="6"/>
  <c r="C260" i="6"/>
  <c r="C263" i="6"/>
  <c r="C284" i="6"/>
  <c r="C359" i="6"/>
  <c r="C415" i="6"/>
  <c r="C542" i="6"/>
  <c r="C544" i="6"/>
  <c r="C550" i="6"/>
  <c r="C552" i="6"/>
  <c r="C555" i="6"/>
  <c r="C567" i="6"/>
  <c r="C641" i="6"/>
  <c r="C646" i="6"/>
  <c r="C717" i="6"/>
  <c r="C805" i="6"/>
  <c r="C807" i="6"/>
  <c r="C852" i="6"/>
  <c r="C865" i="6"/>
  <c r="C882" i="6"/>
  <c r="C886" i="6"/>
  <c r="C889" i="6"/>
  <c r="C891" i="6"/>
  <c r="C902" i="6"/>
  <c r="C899" i="6"/>
  <c r="C920" i="6"/>
  <c r="C926" i="6"/>
  <c r="C929" i="6"/>
  <c r="C933" i="6"/>
  <c r="C935" i="6"/>
  <c r="C951" i="6"/>
  <c r="C964" i="6"/>
  <c r="C979" i="6"/>
  <c r="C1087" i="6"/>
  <c r="C1272" i="6"/>
  <c r="C340" i="6"/>
  <c r="C365" i="6"/>
  <c r="C369" i="6"/>
  <c r="C390" i="6"/>
  <c r="C396" i="6"/>
  <c r="C421" i="6"/>
  <c r="C425" i="6"/>
  <c r="C444" i="6"/>
  <c r="C447" i="6"/>
  <c r="C469" i="6"/>
  <c r="C488" i="6"/>
  <c r="C506" i="6"/>
  <c r="C534" i="6"/>
  <c r="C536" i="6"/>
  <c r="C573" i="6"/>
  <c r="C599" i="6"/>
  <c r="C613" i="6"/>
  <c r="C621" i="6"/>
  <c r="C640" i="6"/>
  <c r="C654" i="6"/>
  <c r="C658" i="6"/>
  <c r="C660" i="6"/>
  <c r="C667" i="6"/>
  <c r="C670" i="6"/>
  <c r="C695" i="6"/>
  <c r="C710" i="6"/>
  <c r="C722" i="6"/>
  <c r="C724" i="6"/>
  <c r="C726" i="6"/>
  <c r="C744" i="6"/>
  <c r="C760" i="6"/>
  <c r="C764" i="6"/>
  <c r="C768" i="6"/>
  <c r="C815" i="6"/>
  <c r="C817" i="6"/>
  <c r="C819" i="6"/>
  <c r="C831" i="6"/>
  <c r="C853" i="6"/>
  <c r="C904" i="6"/>
  <c r="C909" i="6"/>
  <c r="C915" i="6"/>
  <c r="C923" i="6"/>
  <c r="C955" i="6"/>
  <c r="C963" i="6"/>
  <c r="C970" i="6"/>
  <c r="C992" i="6"/>
  <c r="C1050" i="6"/>
  <c r="C1267" i="6"/>
  <c r="C1010" i="6"/>
  <c r="C1029" i="6"/>
  <c r="C1037" i="6"/>
  <c r="C1041" i="6"/>
  <c r="C1054" i="6"/>
  <c r="C1056" i="6"/>
  <c r="C1100" i="6"/>
  <c r="C1111" i="6"/>
  <c r="C1143" i="6"/>
  <c r="C1149" i="6"/>
  <c r="C1161" i="6"/>
  <c r="C1183" i="6"/>
  <c r="C1189" i="6"/>
  <c r="C1211" i="6"/>
  <c r="C1219" i="6"/>
  <c r="C1239" i="6"/>
  <c r="C1250" i="6"/>
  <c r="C1274" i="6"/>
  <c r="C1284" i="6"/>
  <c r="C1286" i="6"/>
  <c r="C1289" i="6"/>
  <c r="C1293" i="6"/>
  <c r="C1302" i="6"/>
  <c r="C1407" i="6"/>
  <c r="C172" i="6"/>
  <c r="C208" i="6"/>
  <c r="C210" i="6"/>
  <c r="C224" i="6"/>
  <c r="C226" i="6"/>
  <c r="C234" i="6"/>
  <c r="C252" i="6"/>
  <c r="C254" i="6"/>
  <c r="C256" i="6"/>
  <c r="C259" i="6"/>
  <c r="C264" i="6"/>
  <c r="C268" i="6"/>
  <c r="C270" i="6"/>
  <c r="C278" i="6"/>
  <c r="C296" i="6"/>
  <c r="C298" i="6"/>
  <c r="C448" i="6"/>
  <c r="C451" i="6"/>
  <c r="C454" i="6"/>
  <c r="C507" i="6"/>
  <c r="C510" i="6"/>
  <c r="C527" i="6"/>
  <c r="C529" i="6"/>
  <c r="C533" i="6"/>
  <c r="C540" i="6"/>
  <c r="C556" i="6"/>
  <c r="C562" i="6"/>
  <c r="C564" i="6"/>
  <c r="C568" i="6"/>
  <c r="C571" i="6"/>
  <c r="C574" i="6"/>
  <c r="C587" i="6"/>
  <c r="C589" i="6"/>
  <c r="C596" i="6"/>
  <c r="C598" i="6"/>
  <c r="C619" i="6"/>
  <c r="C633" i="6"/>
  <c r="C652" i="6"/>
  <c r="C655" i="6"/>
  <c r="C664" i="6"/>
  <c r="C673" i="6"/>
  <c r="C677" i="6"/>
  <c r="C723" i="6"/>
  <c r="C734" i="6"/>
  <c r="C736" i="6"/>
  <c r="C750" i="6"/>
  <c r="C752" i="6"/>
  <c r="C779" i="6"/>
  <c r="C782" i="6"/>
  <c r="C791" i="6"/>
  <c r="C804" i="6"/>
  <c r="C851" i="6"/>
  <c r="C854" i="6"/>
  <c r="C861" i="6"/>
  <c r="C863" i="6"/>
  <c r="C880" i="6"/>
  <c r="C883" i="6"/>
  <c r="C924" i="6"/>
  <c r="C936" i="6"/>
  <c r="C940" i="6"/>
  <c r="C960" i="6"/>
  <c r="C965" i="6"/>
  <c r="C972" i="6"/>
  <c r="C974" i="6"/>
  <c r="C1035" i="6"/>
  <c r="C1044" i="6"/>
  <c r="C1063" i="6"/>
  <c r="C1071" i="6"/>
  <c r="C1088" i="6"/>
  <c r="C1097" i="6"/>
  <c r="C1110" i="6"/>
  <c r="C1120" i="6"/>
  <c r="C1124" i="6"/>
  <c r="C1126" i="6"/>
  <c r="C1128" i="6"/>
  <c r="C1142" i="6"/>
  <c r="C1162" i="6"/>
  <c r="C1182" i="6"/>
  <c r="C1198" i="6"/>
  <c r="C1216" i="6"/>
  <c r="C1218" i="6"/>
  <c r="C1275" i="6"/>
  <c r="C1281" i="6"/>
  <c r="C1303" i="6"/>
  <c r="C1312" i="6"/>
  <c r="C1314" i="6"/>
  <c r="C1318" i="6"/>
  <c r="C1320" i="6"/>
  <c r="C1335" i="6"/>
  <c r="H1120" i="29"/>
  <c r="H1111" i="29"/>
  <c r="M1112" i="29"/>
  <c r="H1102" i="29"/>
  <c r="M1103" i="29"/>
  <c r="H1093" i="29"/>
  <c r="M1094" i="29"/>
  <c r="H1084" i="29"/>
  <c r="H1075" i="29"/>
  <c r="M1076" i="29"/>
  <c r="H1065" i="29"/>
  <c r="H1056" i="29"/>
  <c r="H1047" i="29"/>
  <c r="H1038" i="29"/>
  <c r="H1029" i="29"/>
  <c r="H1020" i="29"/>
  <c r="H1010" i="29"/>
  <c r="M1011" i="29"/>
  <c r="H1001" i="29"/>
  <c r="H992" i="29"/>
  <c r="M993" i="29"/>
  <c r="H983" i="29"/>
  <c r="M984" i="29"/>
  <c r="H974" i="29"/>
  <c r="M975" i="29"/>
  <c r="H965" i="29"/>
  <c r="H955" i="29"/>
  <c r="M956" i="29"/>
  <c r="H946" i="29"/>
  <c r="M947" i="29"/>
  <c r="H937" i="29"/>
  <c r="H928" i="29"/>
  <c r="M929" i="29"/>
  <c r="H919" i="29"/>
  <c r="M920" i="29"/>
  <c r="H910" i="29"/>
  <c r="M911" i="29"/>
  <c r="H901" i="29"/>
  <c r="H891" i="29"/>
  <c r="M892" i="29"/>
  <c r="H882" i="29"/>
  <c r="M883" i="29"/>
  <c r="H873" i="29"/>
  <c r="H864" i="29"/>
  <c r="M865" i="29"/>
  <c r="H855" i="29"/>
  <c r="M856" i="29"/>
  <c r="H846" i="29"/>
  <c r="M847" i="29"/>
  <c r="H836" i="29"/>
  <c r="H827" i="29"/>
  <c r="M828" i="29"/>
  <c r="H818" i="29"/>
  <c r="M819" i="29"/>
  <c r="H809" i="29"/>
  <c r="M810" i="29"/>
  <c r="H800" i="29"/>
  <c r="H791" i="29"/>
  <c r="M792" i="29"/>
  <c r="H782" i="29"/>
  <c r="M783" i="29"/>
  <c r="H773" i="29"/>
  <c r="M774" i="29"/>
  <c r="H764" i="29"/>
  <c r="H755" i="29"/>
  <c r="M756" i="29"/>
  <c r="H746" i="29"/>
  <c r="M747" i="29"/>
  <c r="H737" i="29"/>
  <c r="M738" i="29"/>
  <c r="H728" i="29"/>
  <c r="H718" i="29"/>
  <c r="H709" i="29"/>
  <c r="M710" i="29"/>
  <c r="H700" i="29"/>
  <c r="M701" i="29"/>
  <c r="H691" i="29"/>
  <c r="M692" i="29"/>
  <c r="H682" i="29"/>
  <c r="H673" i="29"/>
  <c r="M674" i="29"/>
  <c r="H664" i="29"/>
  <c r="M665" i="29"/>
  <c r="H655" i="29"/>
  <c r="M656" i="29"/>
  <c r="H646" i="29"/>
  <c r="H636" i="29"/>
  <c r="M637" i="29"/>
  <c r="H627" i="29"/>
  <c r="M628" i="29"/>
  <c r="H618" i="29"/>
  <c r="M619" i="29"/>
  <c r="H609" i="29"/>
  <c r="H600" i="29"/>
  <c r="M601" i="29"/>
  <c r="H591" i="29"/>
  <c r="M592" i="29"/>
  <c r="H582" i="29"/>
  <c r="M583" i="29"/>
  <c r="H573" i="29"/>
  <c r="H564" i="29"/>
  <c r="M565" i="29"/>
  <c r="H555" i="29"/>
  <c r="M556" i="29"/>
  <c r="H546" i="29"/>
  <c r="M547" i="29"/>
  <c r="H537" i="29"/>
  <c r="H429" i="29"/>
  <c r="H420" i="29"/>
  <c r="H411" i="29"/>
  <c r="H392" i="29"/>
  <c r="H383" i="29"/>
  <c r="H373" i="29"/>
  <c r="H364" i="29"/>
  <c r="H355" i="29"/>
  <c r="H345" i="29"/>
  <c r="H336" i="29"/>
  <c r="H327" i="29"/>
  <c r="H317" i="29"/>
  <c r="H308" i="29"/>
  <c r="H299" i="29"/>
  <c r="H275" i="29"/>
  <c r="M276" i="29"/>
  <c r="H253" i="29"/>
  <c r="M254" i="29"/>
  <c r="H231" i="29"/>
  <c r="M232" i="29"/>
  <c r="C1452" i="6"/>
  <c r="C1492" i="6"/>
  <c r="C1504" i="6"/>
  <c r="C973" i="6"/>
  <c r="C977" i="6"/>
  <c r="C980" i="6"/>
  <c r="C982" i="6"/>
  <c r="C993" i="6"/>
  <c r="C1004" i="6"/>
  <c r="C1017" i="6"/>
  <c r="C1019" i="6"/>
  <c r="C1032" i="6"/>
  <c r="C1034" i="6"/>
  <c r="C1045" i="6"/>
  <c r="C1047" i="6"/>
  <c r="C1051" i="6"/>
  <c r="C1055" i="6"/>
  <c r="C1064" i="6"/>
  <c r="C1066" i="6"/>
  <c r="C1072" i="6"/>
  <c r="C1089" i="6"/>
  <c r="C1092" i="6"/>
  <c r="C1101" i="6"/>
  <c r="C1103" i="6"/>
  <c r="C1121" i="6"/>
  <c r="C1147" i="6"/>
  <c r="C1167" i="6"/>
  <c r="C1170" i="6"/>
  <c r="C1172" i="6"/>
  <c r="C1187" i="6"/>
  <c r="C1212" i="6"/>
  <c r="C1215" i="6"/>
  <c r="C1224" i="6"/>
  <c r="C1226" i="6"/>
  <c r="C1252" i="6"/>
  <c r="C1266" i="6"/>
  <c r="C1268" i="6"/>
  <c r="C1285" i="6"/>
  <c r="C1290" i="6"/>
  <c r="C1294" i="6"/>
  <c r="C1297" i="6"/>
  <c r="C1348" i="6"/>
  <c r="C1396" i="6"/>
  <c r="C1443" i="6"/>
  <c r="C1536" i="6"/>
  <c r="M729" i="29"/>
  <c r="M801" i="29"/>
  <c r="M874" i="29"/>
  <c r="M902" i="29"/>
  <c r="M1002" i="29"/>
  <c r="M1085" i="29"/>
  <c r="C1308" i="6"/>
  <c r="C1313" i="6"/>
  <c r="C1329" i="6"/>
  <c r="C1338" i="6"/>
  <c r="C1340" i="6"/>
  <c r="C1342" i="6"/>
  <c r="C1358" i="6"/>
  <c r="C1374" i="6"/>
  <c r="C1394" i="6"/>
  <c r="C1397" i="6"/>
  <c r="C1434" i="6"/>
  <c r="C1438" i="6"/>
  <c r="C1441" i="6"/>
  <c r="C1449" i="6"/>
  <c r="C1466" i="6"/>
  <c r="C1527" i="6"/>
  <c r="C1530" i="6"/>
  <c r="C1533" i="6"/>
  <c r="C1571" i="6"/>
  <c r="C1580" i="6"/>
  <c r="C1330" i="6"/>
  <c r="C1346" i="6"/>
  <c r="C1350" i="6"/>
  <c r="C1353" i="6"/>
  <c r="C1357" i="6"/>
  <c r="C1402" i="6"/>
  <c r="C1446" i="6"/>
  <c r="C1450" i="6"/>
  <c r="C1468" i="6"/>
  <c r="C1484" i="6"/>
  <c r="C1517" i="6"/>
  <c r="C1519" i="6"/>
  <c r="C1548" i="6"/>
  <c r="C1558" i="6"/>
  <c r="C1560" i="6"/>
  <c r="C1567" i="6"/>
  <c r="C1574" i="6"/>
  <c r="C1577" i="6"/>
  <c r="G7" i="3"/>
  <c r="E6" i="5" s="1"/>
  <c r="C19" i="6"/>
  <c r="C39" i="6"/>
  <c r="C58" i="6"/>
  <c r="C83" i="6"/>
  <c r="C95" i="6"/>
  <c r="C151" i="6"/>
  <c r="C183" i="6"/>
  <c r="C199" i="6"/>
  <c r="C207" i="6"/>
  <c r="C231" i="6"/>
  <c r="C235" i="6"/>
  <c r="C243" i="6"/>
  <c r="C251" i="6"/>
  <c r="C267" i="6"/>
  <c r="C275" i="6"/>
  <c r="C279" i="6"/>
  <c r="C287" i="6"/>
  <c r="C295" i="6"/>
  <c r="C315" i="6"/>
  <c r="C343" i="6"/>
  <c r="C371" i="6"/>
  <c r="C399" i="6"/>
  <c r="C427" i="6"/>
  <c r="C494" i="6"/>
  <c r="C523" i="6"/>
  <c r="C615" i="6"/>
  <c r="C630" i="6"/>
  <c r="C683" i="6"/>
  <c r="C755" i="6"/>
  <c r="C743" i="6"/>
  <c r="C11" i="6"/>
  <c r="C23" i="6"/>
  <c r="C47" i="6"/>
  <c r="C70" i="6"/>
  <c r="C91" i="6"/>
  <c r="C119" i="6"/>
  <c r="C179" i="6"/>
  <c r="C203" i="6"/>
  <c r="C211" i="6"/>
  <c r="C227" i="6"/>
  <c r="C239" i="6"/>
  <c r="C247" i="6"/>
  <c r="C271" i="6"/>
  <c r="C283" i="6"/>
  <c r="C291" i="6"/>
  <c r="C487" i="6"/>
  <c r="C498" i="6"/>
  <c r="C543" i="6"/>
  <c r="C558" i="6"/>
  <c r="C590" i="6"/>
  <c r="C595" i="6"/>
  <c r="C663" i="6"/>
  <c r="C686" i="6"/>
  <c r="C707" i="6"/>
  <c r="C790" i="6"/>
  <c r="C830" i="6"/>
  <c r="C898" i="6"/>
  <c r="C906" i="6"/>
  <c r="C913" i="6"/>
  <c r="C918" i="6"/>
  <c r="C339" i="6"/>
  <c r="C367" i="6"/>
  <c r="C467" i="6"/>
  <c r="C483" i="6"/>
  <c r="C503" i="6"/>
  <c r="C519" i="6"/>
  <c r="C635" i="6"/>
  <c r="C679" i="6"/>
  <c r="C735" i="6"/>
  <c r="C751" i="6"/>
  <c r="C806" i="6"/>
  <c r="C850" i="6"/>
  <c r="C862" i="6"/>
  <c r="C945" i="6"/>
  <c r="C950" i="6"/>
  <c r="C311" i="6"/>
  <c r="C395" i="6"/>
  <c r="C423" i="6"/>
  <c r="C535" i="6"/>
  <c r="C551" i="6"/>
  <c r="C563" i="6"/>
  <c r="C583" i="6"/>
  <c r="C607" i="6"/>
  <c r="C623" i="6"/>
  <c r="C659" i="6"/>
  <c r="C691" i="6"/>
  <c r="C703" i="6"/>
  <c r="C773" i="6"/>
  <c r="C778" i="6"/>
  <c r="C813" i="6"/>
  <c r="C818" i="6"/>
  <c r="C825" i="6"/>
  <c r="C845" i="6"/>
  <c r="C307" i="6"/>
  <c r="C327" i="6"/>
  <c r="C335" i="6"/>
  <c r="C355" i="6"/>
  <c r="C363" i="6"/>
  <c r="C383" i="6"/>
  <c r="C391" i="6"/>
  <c r="C411" i="6"/>
  <c r="C419" i="6"/>
  <c r="C439" i="6"/>
  <c r="C455" i="6"/>
  <c r="C479" i="6"/>
  <c r="C499" i="6"/>
  <c r="C511" i="6"/>
  <c r="C531" i="6"/>
  <c r="C559" i="6"/>
  <c r="C579" i="6"/>
  <c r="C591" i="6"/>
  <c r="C603" i="6"/>
  <c r="C631" i="6"/>
  <c r="C647" i="6"/>
  <c r="C671" i="6"/>
  <c r="C687" i="6"/>
  <c r="C699" i="6"/>
  <c r="C719" i="6"/>
  <c r="C731" i="6"/>
  <c r="C759" i="6"/>
  <c r="C762" i="6"/>
  <c r="C786" i="6"/>
  <c r="C834" i="6"/>
  <c r="C1152" i="6"/>
  <c r="C1157" i="6"/>
  <c r="C1125" i="6"/>
  <c r="C774" i="6"/>
  <c r="C798" i="6"/>
  <c r="C814" i="6"/>
  <c r="C826" i="6"/>
  <c r="C846" i="6"/>
  <c r="C858" i="6"/>
  <c r="C894" i="6"/>
  <c r="C910" i="6"/>
  <c r="C922" i="6"/>
  <c r="C1020" i="6"/>
  <c r="C1048" i="6"/>
  <c r="C1117" i="6"/>
  <c r="C1169" i="6"/>
  <c r="C1176" i="6"/>
  <c r="C1181" i="6"/>
  <c r="C1192" i="6"/>
  <c r="C1200" i="6"/>
  <c r="C1221" i="6"/>
  <c r="C1305" i="6"/>
  <c r="C1317" i="6"/>
  <c r="C1325" i="6"/>
  <c r="C1417" i="6"/>
  <c r="C1421" i="6"/>
  <c r="C878" i="6"/>
  <c r="C890" i="6"/>
  <c r="C914" i="6"/>
  <c r="C934" i="6"/>
  <c r="C946" i="6"/>
  <c r="C958" i="6"/>
  <c r="C961" i="6"/>
  <c r="C989" i="6"/>
  <c r="C996" i="6"/>
  <c r="C1001" i="6"/>
  <c r="C1008" i="6"/>
  <c r="C1052" i="6"/>
  <c r="C1057" i="6"/>
  <c r="C1080" i="6"/>
  <c r="C1085" i="6"/>
  <c r="C1145" i="6"/>
  <c r="C1185" i="6"/>
  <c r="C1241" i="6"/>
  <c r="C1248" i="6"/>
  <c r="C1261" i="6"/>
  <c r="C1345" i="6"/>
  <c r="C1349" i="6"/>
  <c r="C1337" i="6"/>
  <c r="C1425" i="6"/>
  <c r="C1433" i="6"/>
  <c r="C1453" i="6"/>
  <c r="C1497" i="6"/>
  <c r="C1502" i="6"/>
  <c r="C981" i="6"/>
  <c r="C997" i="6"/>
  <c r="C1009" i="6"/>
  <c r="C1033" i="6"/>
  <c r="C1053" i="6"/>
  <c r="C1065" i="6"/>
  <c r="C1081" i="6"/>
  <c r="C1093" i="6"/>
  <c r="C1105" i="6"/>
  <c r="C1137" i="6"/>
  <c r="C1153" i="6"/>
  <c r="C1165" i="6"/>
  <c r="C1177" i="6"/>
  <c r="C1201" i="6"/>
  <c r="C1225" i="6"/>
  <c r="C1237" i="6"/>
  <c r="C1249" i="6"/>
  <c r="C1253" i="6"/>
  <c r="C1269" i="6"/>
  <c r="C1309" i="6"/>
  <c r="C1373" i="6"/>
  <c r="C1401" i="6"/>
  <c r="C1437" i="6"/>
  <c r="C1445" i="6"/>
  <c r="C1481" i="6"/>
  <c r="C1570" i="6"/>
  <c r="C1465" i="6"/>
  <c r="C1561" i="6"/>
  <c r="C1470" i="6"/>
  <c r="C1478" i="6"/>
  <c r="C1486" i="6"/>
  <c r="C1514" i="6"/>
  <c r="C1550" i="6"/>
  <c r="C1566" i="6"/>
  <c r="C1482" i="6"/>
  <c r="C1498" i="6"/>
  <c r="C1534" i="6"/>
  <c r="C1546" i="6"/>
  <c r="C1562" i="6"/>
  <c r="C1578" i="6"/>
  <c r="M1491" i="29"/>
  <c r="M1497" i="29"/>
  <c r="M1501" i="29"/>
  <c r="M1511" i="29"/>
  <c r="M1526" i="29"/>
  <c r="M1530" i="29"/>
  <c r="M1534" i="29"/>
  <c r="M1538" i="29"/>
  <c r="M1546" i="29"/>
  <c r="M1550" i="29"/>
  <c r="M1554" i="29"/>
  <c r="M1558" i="29"/>
  <c r="M1566" i="29"/>
  <c r="M1570" i="29"/>
  <c r="H286" i="29"/>
  <c r="H242" i="29"/>
  <c r="M1579" i="29"/>
  <c r="M1575" i="29"/>
  <c r="M1576" i="29"/>
  <c r="M1572" i="29"/>
  <c r="G4" i="29"/>
  <c r="M18" i="4" l="1"/>
  <c r="E12" i="5" s="1"/>
  <c r="D28" i="4"/>
  <c r="K5" i="29"/>
  <c r="E7" i="2" s="1"/>
  <c r="F7" i="2" s="1"/>
  <c r="K3" i="29"/>
  <c r="K4" i="29"/>
  <c r="E6" i="2" s="1"/>
  <c r="F6" i="2" s="1"/>
  <c r="E5" i="2" l="1"/>
  <c r="F5" i="2" s="1"/>
  <c r="F16" i="2" s="1"/>
  <c r="E7" i="5" s="1"/>
  <c r="E8" i="5" s="1"/>
  <c r="E11" i="5" s="1"/>
  <c r="E13" i="5" s="1"/>
  <c r="E15" i="5" s="1"/>
  <c r="E5" i="15" s="1"/>
  <c r="E6" i="15" s="1"/>
  <c r="E7" i="15" s="1"/>
  <c r="E8" i="15" s="1"/>
  <c r="E9" i="15" s="1"/>
  <c r="L5" i="29"/>
  <c r="I3" i="1" l="1"/>
  <c r="D13" i="32"/>
  <c r="Q4" i="4"/>
  <c r="E10" i="15"/>
  <c r="K6" i="29"/>
  <c r="K9" i="29" s="1"/>
  <c r="A15" i="6"/>
  <c r="C15" i="6" s="1"/>
  <c r="A20" i="6"/>
  <c r="C20" i="6" s="1"/>
  <c r="D12" i="32" l="1"/>
  <c r="D11" i="32" s="1"/>
  <c r="F13" i="32"/>
  <c r="F12" i="32" s="1"/>
  <c r="A33" i="6"/>
  <c r="C33" i="6" s="1"/>
  <c r="A17" i="6"/>
  <c r="C17" i="6" s="1"/>
  <c r="F22" i="32" l="1"/>
  <c r="D22" i="32" s="1"/>
  <c r="E22" i="32" s="1"/>
  <c r="F21" i="32"/>
  <c r="D21" i="32" s="1"/>
  <c r="E21" i="32" s="1"/>
  <c r="F11" i="32"/>
  <c r="E2" i="32" s="1"/>
  <c r="G3" i="35"/>
  <c r="B3" i="35" s="1"/>
  <c r="C2" i="32"/>
  <c r="A29" i="6"/>
  <c r="C29" i="6" s="1"/>
  <c r="A51" i="6"/>
  <c r="C51" i="6" s="1"/>
  <c r="C21" i="35" l="1"/>
  <c r="C13" i="35"/>
  <c r="G18" i="32" s="1"/>
  <c r="D18" i="32" s="1"/>
  <c r="C9" i="35"/>
  <c r="C15" i="35"/>
  <c r="C24" i="35"/>
  <c r="G20" i="32" s="1"/>
  <c r="D20" i="32" s="1"/>
  <c r="E20" i="32" s="1"/>
  <c r="F20" i="32" s="1"/>
  <c r="C19" i="35"/>
  <c r="C26" i="35"/>
  <c r="G23" i="32" s="1"/>
  <c r="D23" i="32" s="1"/>
  <c r="E23" i="32" s="1"/>
  <c r="F23" i="32" s="1"/>
  <c r="C12" i="35"/>
  <c r="C17" i="35"/>
  <c r="C10" i="35"/>
  <c r="G15" i="32" s="1"/>
  <c r="D15" i="32" s="1"/>
  <c r="A42" i="6"/>
  <c r="C42" i="6" s="1"/>
  <c r="G19" i="32" l="1"/>
  <c r="D19" i="32" s="1"/>
  <c r="E19" i="32" s="1"/>
  <c r="F19" i="32" s="1"/>
  <c r="E18" i="32"/>
  <c r="E15" i="32"/>
  <c r="C3" i="32"/>
  <c r="A57" i="6"/>
  <c r="C57" i="6" s="1"/>
  <c r="D16" i="32" l="1"/>
  <c r="F15" i="32"/>
  <c r="E3" i="32" s="1"/>
  <c r="D3" i="32"/>
  <c r="F18" i="32"/>
  <c r="E16" i="32"/>
  <c r="A66" i="6"/>
  <c r="C66" i="6" s="1"/>
  <c r="C4" i="32" l="1"/>
  <c r="F16" i="32"/>
  <c r="E4" i="32" s="1"/>
  <c r="D4" i="32"/>
  <c r="A75" i="6"/>
  <c r="C75" i="6" s="1"/>
  <c r="A81" i="6" l="1"/>
  <c r="C81" i="6" s="1"/>
  <c r="A90" i="6" l="1"/>
  <c r="C90" i="6" s="1"/>
  <c r="A99" i="6" l="1"/>
  <c r="C99" i="6" s="1"/>
  <c r="A108" i="6" l="1"/>
  <c r="C108" i="6" s="1"/>
  <c r="A115" i="6" l="1"/>
  <c r="C115" i="6" s="1"/>
  <c r="A122" i="6" l="1"/>
  <c r="C122" i="6" s="1"/>
  <c r="A129" i="6" l="1"/>
  <c r="C129" i="6" s="1"/>
  <c r="A137" i="6" l="1"/>
  <c r="C137" i="6" s="1"/>
  <c r="A144" i="6" l="1"/>
  <c r="C144" i="6" s="1"/>
  <c r="A150" i="6" l="1"/>
  <c r="C150" i="6" s="1"/>
  <c r="A155" i="6" l="1"/>
  <c r="C155" i="6" s="1"/>
  <c r="A165" i="6" l="1"/>
  <c r="C165" i="6" s="1"/>
  <c r="A175" i="6" l="1"/>
  <c r="C175" i="6" s="1"/>
  <c r="A186" i="6" l="1"/>
  <c r="C186" i="6" s="1"/>
  <c r="A195" i="6" l="1"/>
  <c r="C195" i="6" s="1"/>
  <c r="A204" i="6" l="1"/>
  <c r="C204" i="6" s="1"/>
  <c r="A214" i="6" l="1"/>
  <c r="C214" i="6" s="1"/>
  <c r="A223" i="6" l="1"/>
  <c r="C223" i="6" s="1"/>
  <c r="A233" i="6" l="1"/>
  <c r="C233" i="6" s="1"/>
  <c r="A244" i="6" l="1"/>
  <c r="C244" i="6" s="1"/>
  <c r="A255" i="6" l="1"/>
  <c r="C255" i="6" s="1"/>
  <c r="A266" i="6" l="1"/>
  <c r="C266" i="6" s="1"/>
  <c r="A277" i="6" l="1"/>
  <c r="C277" i="6" s="1"/>
  <c r="A288" i="6" l="1"/>
  <c r="C288" i="6" s="1"/>
  <c r="A301" i="6" l="1"/>
  <c r="C301" i="6" s="1"/>
  <c r="A310" i="6" l="1"/>
  <c r="C310" i="6" s="1"/>
  <c r="A319" i="6" l="1"/>
  <c r="C319" i="6" s="1"/>
  <c r="A329" i="6" l="1"/>
  <c r="C329" i="6" s="1"/>
  <c r="A338" i="6" l="1"/>
  <c r="C338" i="6" s="1"/>
  <c r="A347" i="6" l="1"/>
  <c r="C347" i="6" s="1"/>
  <c r="A357" i="6" l="1"/>
  <c r="C357" i="6" s="1"/>
  <c r="A366" i="6" l="1"/>
  <c r="C366" i="6" s="1"/>
  <c r="A375" i="6" l="1"/>
  <c r="C375" i="6" s="1"/>
  <c r="A385" i="6" l="1"/>
  <c r="C385" i="6" s="1"/>
  <c r="A394" i="6" l="1"/>
  <c r="C394" i="6" s="1"/>
  <c r="A403" i="6" l="1"/>
  <c r="C403" i="6" s="1"/>
  <c r="A413" i="6" l="1"/>
  <c r="C413" i="6" s="1"/>
  <c r="A422" i="6" l="1"/>
  <c r="C422" i="6" s="1"/>
  <c r="A431" i="6" l="1"/>
  <c r="C431" i="6" s="1"/>
  <c r="A443" i="6" l="1"/>
  <c r="C443" i="6" s="1"/>
  <c r="A456" i="6" l="1"/>
  <c r="C456" i="6" s="1"/>
  <c r="A465" i="6" l="1"/>
  <c r="C465" i="6" s="1"/>
  <c r="A472" i="6" l="1"/>
  <c r="C472" i="6" s="1"/>
  <c r="A482" i="6" l="1"/>
  <c r="C482" i="6" s="1"/>
  <c r="A495" i="6" l="1"/>
  <c r="C495" i="6" s="1"/>
  <c r="A505" i="6" l="1"/>
  <c r="C505" i="6" s="1"/>
  <c r="A515" i="6" l="1"/>
  <c r="C515" i="6" s="1"/>
  <c r="A522" i="6" l="1"/>
  <c r="C522" i="6" s="1"/>
  <c r="A530" i="6" l="1"/>
  <c r="C530" i="6" s="1"/>
  <c r="A539" i="6" l="1"/>
  <c r="C539" i="6" s="1"/>
  <c r="A548" i="6" l="1"/>
  <c r="C548" i="6" s="1"/>
  <c r="A557" i="6" l="1"/>
  <c r="C557" i="6" s="1"/>
  <c r="A566" i="6" l="1"/>
  <c r="C566" i="6" s="1"/>
  <c r="A575" i="6" l="1"/>
  <c r="C575" i="6" s="1"/>
  <c r="A584" i="6" l="1"/>
  <c r="C584" i="6" s="1"/>
  <c r="A593" i="6" l="1"/>
  <c r="C593" i="6" s="1"/>
  <c r="A602" i="6" l="1"/>
  <c r="C602" i="6" s="1"/>
  <c r="A611" i="6" l="1"/>
  <c r="C611" i="6" s="1"/>
  <c r="A620" i="6" l="1"/>
  <c r="C620" i="6" s="1"/>
  <c r="A629" i="6" l="1"/>
  <c r="C629" i="6" s="1"/>
  <c r="A638" i="6" l="1"/>
  <c r="C638" i="6" s="1"/>
  <c r="A648" i="6" l="1"/>
  <c r="C648" i="6" s="1"/>
  <c r="A657" i="6" l="1"/>
  <c r="C657" i="6" s="1"/>
  <c r="A666" i="6" l="1"/>
  <c r="C666" i="6" s="1"/>
  <c r="A675" i="6" l="1"/>
  <c r="C675" i="6" s="1"/>
  <c r="A684" i="6" l="1"/>
  <c r="C684" i="6" s="1"/>
  <c r="A693" i="6" l="1"/>
  <c r="C693" i="6" s="1"/>
  <c r="A702" i="6" l="1"/>
  <c r="C702" i="6" s="1"/>
  <c r="A711" i="6" l="1"/>
  <c r="C711" i="6" s="1"/>
  <c r="A720" i="6" l="1"/>
  <c r="C720" i="6" s="1"/>
  <c r="A730" i="6" l="1"/>
  <c r="C730" i="6" s="1"/>
  <c r="A739" i="6" l="1"/>
  <c r="C739" i="6" s="1"/>
  <c r="A748" i="6" l="1"/>
  <c r="C748" i="6" s="1"/>
  <c r="A757" i="6" l="1"/>
  <c r="C757" i="6" s="1"/>
  <c r="A766" i="6" l="1"/>
  <c r="C766" i="6" s="1"/>
  <c r="A775" i="6" l="1"/>
  <c r="C775" i="6" s="1"/>
  <c r="A784" i="6" l="1"/>
  <c r="C784" i="6" s="1"/>
  <c r="A793" i="6" l="1"/>
  <c r="C793" i="6" s="1"/>
  <c r="A802" i="6" l="1"/>
  <c r="C802" i="6" s="1"/>
  <c r="A811" i="6" l="1"/>
  <c r="C811" i="6" s="1"/>
  <c r="A820" i="6" l="1"/>
  <c r="C820" i="6" s="1"/>
  <c r="A829" i="6" l="1"/>
  <c r="C829" i="6" s="1"/>
  <c r="A838" i="6" l="1"/>
  <c r="C838" i="6" s="1"/>
  <c r="A848" i="6" l="1"/>
  <c r="C848" i="6" s="1"/>
  <c r="A857" i="6" l="1"/>
  <c r="C857" i="6" s="1"/>
  <c r="A866" i="6" l="1"/>
  <c r="C866" i="6" s="1"/>
  <c r="A875" i="6" l="1"/>
  <c r="C875" i="6" s="1"/>
  <c r="A884" i="6" l="1"/>
  <c r="C884" i="6" s="1"/>
  <c r="A893" i="6" l="1"/>
  <c r="C893" i="6" s="1"/>
  <c r="A903" i="6" l="1"/>
  <c r="C903" i="6" s="1"/>
  <c r="A912" i="6" l="1"/>
  <c r="C912" i="6" s="1"/>
  <c r="A921" i="6" l="1"/>
  <c r="C921" i="6" s="1"/>
  <c r="A930" i="6" l="1"/>
  <c r="C930" i="6" s="1"/>
  <c r="A939" i="6" l="1"/>
  <c r="C939" i="6" s="1"/>
  <c r="A948" i="6" l="1"/>
  <c r="C948" i="6" s="1"/>
  <c r="A957" i="6" l="1"/>
  <c r="C957" i="6" s="1"/>
  <c r="A967" i="6" l="1"/>
  <c r="C967" i="6" s="1"/>
  <c r="A976" i="6" l="1"/>
  <c r="C976" i="6" s="1"/>
  <c r="A985" i="6" l="1"/>
  <c r="C985" i="6" s="1"/>
  <c r="A994" i="6" l="1"/>
  <c r="C994" i="6" s="1"/>
  <c r="A1003" i="6" l="1"/>
  <c r="C1003" i="6" s="1"/>
  <c r="A1012" i="6" l="1"/>
  <c r="C1012" i="6" s="1"/>
  <c r="A1022" i="6" l="1"/>
  <c r="C1022" i="6" s="1"/>
  <c r="A1031" i="6" l="1"/>
  <c r="C1031" i="6" s="1"/>
  <c r="A1040" i="6" l="1"/>
  <c r="C1040" i="6" s="1"/>
  <c r="A1049" i="6" l="1"/>
  <c r="C1049" i="6" s="1"/>
  <c r="A1058" i="6" l="1"/>
  <c r="C1058" i="6" s="1"/>
  <c r="A1067" i="6" l="1"/>
  <c r="C1067" i="6" s="1"/>
  <c r="A1077" i="6" l="1"/>
  <c r="C1077" i="6" s="1"/>
  <c r="A1086" i="6" l="1"/>
  <c r="C1086" i="6" s="1"/>
  <c r="A1095" i="6" l="1"/>
  <c r="C1095" i="6" s="1"/>
  <c r="A1104" i="6" l="1"/>
  <c r="C1104" i="6" s="1"/>
  <c r="A1113" i="6" l="1"/>
  <c r="C1113" i="6" s="1"/>
  <c r="A1122" i="6" l="1"/>
  <c r="C1122" i="6" s="1"/>
  <c r="A1134" i="6" l="1"/>
  <c r="C1134" i="6" s="1"/>
  <c r="A1144" i="6" l="1"/>
  <c r="C1144" i="6" s="1"/>
  <c r="A1154" i="6" l="1"/>
  <c r="C1154" i="6" s="1"/>
  <c r="A1164" i="6" l="1"/>
  <c r="C1164" i="6" s="1"/>
  <c r="A1174" i="6" l="1"/>
  <c r="C1174" i="6" s="1"/>
  <c r="A1184" i="6" l="1"/>
  <c r="C1184" i="6" s="1"/>
  <c r="A1193" i="6" l="1"/>
  <c r="C1193" i="6" s="1"/>
  <c r="A1197" i="6" l="1"/>
  <c r="C1197" i="6" s="1"/>
  <c r="A1202" i="6" l="1"/>
  <c r="C1202" i="6" s="1"/>
  <c r="A1205" i="6" l="1"/>
  <c r="C1205" i="6" s="1"/>
  <c r="A1208" i="6" l="1"/>
  <c r="C1208" i="6" s="1"/>
  <c r="A1214" i="6" l="1"/>
  <c r="C1214" i="6" s="1"/>
  <c r="A1223" i="6" l="1"/>
  <c r="C1223" i="6" s="1"/>
  <c r="A1228" i="6" l="1"/>
  <c r="C1228" i="6" s="1"/>
  <c r="A1230" i="6" l="1"/>
  <c r="C1230" i="6" s="1"/>
  <c r="A1236" i="6" l="1"/>
  <c r="C1236" i="6" s="1"/>
  <c r="A1246" i="6" l="1"/>
  <c r="C1246" i="6" s="1"/>
  <c r="A1251" i="6" l="1"/>
  <c r="C1251" i="6" s="1"/>
  <c r="A1256" i="6" l="1"/>
  <c r="C1256" i="6" s="1"/>
  <c r="A1265" i="6" l="1"/>
  <c r="C1265" i="6" s="1"/>
  <c r="A1277" i="6" l="1"/>
  <c r="C1277" i="6" s="1"/>
  <c r="A1282" i="6" l="1"/>
  <c r="C1282" i="6" s="1"/>
  <c r="A1291" i="6" l="1"/>
  <c r="C1291" i="6" s="1"/>
  <c r="A1301" i="6" l="1"/>
  <c r="C1301" i="6" s="1"/>
  <c r="A1310" i="6" l="1"/>
  <c r="C1310" i="6" s="1"/>
  <c r="A1316" i="6" l="1"/>
  <c r="C1316" i="6" s="1"/>
  <c r="A1333" i="6" l="1"/>
  <c r="C1333" i="6" s="1"/>
  <c r="A1341" i="6" l="1"/>
  <c r="C1341" i="6" s="1"/>
  <c r="A1347" i="6" l="1"/>
  <c r="C1347" i="6" s="1"/>
  <c r="A1355" i="6" l="1"/>
  <c r="C1355" i="6" s="1"/>
  <c r="A1361" i="6" l="1"/>
  <c r="C1361" i="6" s="1"/>
  <c r="A1367" i="6" l="1"/>
  <c r="C1367" i="6" s="1"/>
  <c r="A1377" i="6" l="1"/>
  <c r="C1377" i="6" s="1"/>
  <c r="A1383" i="6" l="1"/>
  <c r="C1383" i="6" s="1"/>
  <c r="A1387" i="6" l="1"/>
  <c r="C1387" i="6" s="1"/>
  <c r="A1393" i="6" l="1"/>
  <c r="C1393" i="6" s="1"/>
  <c r="A1398" i="6" l="1"/>
  <c r="C1398" i="6" s="1"/>
  <c r="A1405" i="6" l="1"/>
  <c r="C1405" i="6" s="1"/>
  <c r="A1414" i="6" l="1"/>
  <c r="C1414" i="6" s="1"/>
  <c r="A1419" i="6" l="1"/>
  <c r="C1419" i="6" s="1"/>
  <c r="A1424" i="6" l="1"/>
  <c r="C1424" i="6" s="1"/>
  <c r="A1430" i="6" l="1"/>
  <c r="C1430" i="6" s="1"/>
  <c r="A1436" i="6" l="1"/>
  <c r="C1436" i="6" s="1"/>
  <c r="A1442" i="6" l="1"/>
  <c r="C1442" i="6" s="1"/>
  <c r="A1448" i="6" l="1"/>
  <c r="C1448" i="6" s="1"/>
  <c r="A1454" i="6" l="1"/>
  <c r="C1454" i="6" s="1"/>
  <c r="A1459" i="6" l="1"/>
  <c r="C1459" i="6" s="1"/>
  <c r="A1462" i="6" l="1"/>
  <c r="C1462" i="6" s="1"/>
  <c r="A1464" i="6" l="1"/>
  <c r="C1464" i="6" s="1"/>
  <c r="A1467" i="6" l="1"/>
  <c r="C1467" i="6" s="1"/>
  <c r="A1469" i="6" l="1"/>
  <c r="C1469" i="6" s="1"/>
  <c r="A1471" i="6" l="1"/>
  <c r="C1471" i="6" s="1"/>
  <c r="A1473" i="6" l="1"/>
  <c r="C1473" i="6" s="1"/>
  <c r="A1475" i="6" l="1"/>
  <c r="C1475" i="6" s="1"/>
  <c r="A1477" i="6" l="1"/>
  <c r="C1477" i="6" s="1"/>
  <c r="A1480" i="6" l="1"/>
  <c r="C1480" i="6" s="1"/>
  <c r="A1487" i="6" l="1"/>
  <c r="C1487" i="6" s="1"/>
  <c r="A1490" i="6" l="1"/>
  <c r="C1490" i="6" s="1"/>
  <c r="A1495" i="6" l="1"/>
  <c r="C1495" i="6" s="1"/>
  <c r="A1500" i="6" l="1"/>
  <c r="C1500" i="6" s="1"/>
  <c r="A1505" i="6" l="1"/>
  <c r="C1505" i="6" s="1"/>
  <c r="A1510" i="6" l="1"/>
  <c r="C1510" i="6" s="1"/>
  <c r="A1512" i="6" l="1"/>
  <c r="C1512" i="6" s="1"/>
  <c r="A1515" i="6" l="1"/>
  <c r="C1515" i="6" s="1"/>
  <c r="A1518" i="6" l="1"/>
  <c r="C1518" i="6" s="1"/>
  <c r="A1522" i="6" l="1"/>
  <c r="C1522" i="6" s="1"/>
  <c r="A1526" i="6" l="1"/>
  <c r="C1526" i="6" s="1"/>
  <c r="A1535" i="6" l="1"/>
  <c r="C1535" i="6" s="1"/>
  <c r="A1545" i="6" l="1"/>
  <c r="C1545" i="6" s="1"/>
  <c r="A1555" i="6" l="1"/>
  <c r="C1555" i="6" s="1"/>
  <c r="A1565" i="6" l="1"/>
  <c r="C1565" i="6" s="1"/>
  <c r="A1573" i="6"/>
  <c r="C1573" i="6" s="1"/>
  <c r="F28" i="32" l="1"/>
  <c r="C6" i="32"/>
  <c r="E6" i="32" l="1"/>
  <c r="G4" i="35"/>
  <c r="B4" i="35" s="1"/>
  <c r="E28" i="35" l="1"/>
  <c r="E27" i="35"/>
  <c r="G28" i="35"/>
  <c r="G27" i="35"/>
  <c r="C27" i="35" l="1"/>
  <c r="C28" i="35"/>
  <c r="G25" i="32" l="1"/>
  <c r="D25" i="32" s="1"/>
  <c r="G26" i="32"/>
  <c r="D26" i="32" s="1"/>
  <c r="E26" i="32" s="1"/>
  <c r="E24" i="32" s="1"/>
  <c r="D24" i="32" l="1"/>
  <c r="F25" i="32"/>
  <c r="E29" i="32"/>
  <c r="D5" i="32"/>
  <c r="D7" i="32" s="1"/>
  <c r="C5" i="32"/>
  <c r="C7" i="32" s="1"/>
  <c r="F26" i="32"/>
  <c r="F24" i="32" s="1"/>
  <c r="D36" i="32" l="1"/>
  <c r="D37" i="32" s="1"/>
  <c r="D29" i="32"/>
  <c r="H32" i="32"/>
  <c r="E5" i="32"/>
  <c r="E7" i="32" s="1"/>
  <c r="E8" i="32" s="1"/>
  <c r="F29" i="32"/>
  <c r="F30" i="32" s="1"/>
  <c r="D33" i="32" l="1"/>
  <c r="F32" i="32"/>
</calcChain>
</file>

<file path=xl/comments1.xml><?xml version="1.0" encoding="utf-8"?>
<comments xmlns="http://schemas.openxmlformats.org/spreadsheetml/2006/main">
  <authors>
    <author>M</author>
  </authors>
  <commentList>
    <comment ref="M7" authorId="0" shapeId="0">
      <text>
        <r>
          <rPr>
            <b/>
            <sz val="9"/>
            <color indexed="81"/>
            <rFont val="Tahoma"/>
            <charset val="1"/>
          </rPr>
          <t>M:</t>
        </r>
        <r>
          <rPr>
            <sz val="9"/>
            <color indexed="81"/>
            <rFont val="Tahoma"/>
            <charset val="1"/>
          </rPr>
          <t xml:space="preserve">
Tra cứu lại mỗi lần tính dự toán, do có quy định cập nhật theo từng năm. Dự kiến tháng 7/2023 sẽ có quy định mới</t>
        </r>
      </text>
    </comment>
    <comment ref="C8" authorId="0" shapeId="0">
      <text>
        <r>
          <rPr>
            <b/>
            <sz val="9"/>
            <color indexed="81"/>
            <rFont val="Tahoma"/>
            <charset val="1"/>
          </rPr>
          <t>M:</t>
        </r>
        <r>
          <rPr>
            <sz val="9"/>
            <color indexed="81"/>
            <rFont val="Tahoma"/>
            <charset val="1"/>
          </rPr>
          <t xml:space="preserve">
Xác định theo địa điểm thực hiện dự án</t>
        </r>
      </text>
    </comment>
  </commentList>
</comments>
</file>

<file path=xl/comments2.xml><?xml version="1.0" encoding="utf-8"?>
<comments xmlns="http://schemas.openxmlformats.org/spreadsheetml/2006/main">
  <authors>
    <author>Author</author>
  </authors>
  <commentList>
    <comment ref="E12" authorId="0" shapeId="0">
      <text>
        <r>
          <rPr>
            <b/>
            <sz val="9"/>
            <color indexed="81"/>
            <rFont val="Tahoma"/>
            <family val="2"/>
          </rPr>
          <t>Author:</t>
        </r>
        <r>
          <rPr>
            <sz val="9"/>
            <color indexed="81"/>
            <rFont val="Tahoma"/>
            <family val="2"/>
          </rPr>
          <t xml:space="preserve">
Phần mềm không tính VAT</t>
        </r>
      </text>
    </comment>
    <comment ref="D21" authorId="0" shapeId="0">
      <text>
        <r>
          <rPr>
            <b/>
            <sz val="9"/>
            <color indexed="81"/>
            <rFont val="Tahoma"/>
            <family val="2"/>
          </rPr>
          <t>Author:</t>
        </r>
        <r>
          <rPr>
            <sz val="9"/>
            <color indexed="81"/>
            <rFont val="Tahoma"/>
            <family val="2"/>
          </rPr>
          <t xml:space="preserve">
Lấy giá trị sau thuế nhân</t>
        </r>
      </text>
    </comment>
    <comment ref="D22" authorId="0" shapeId="0">
      <text>
        <r>
          <rPr>
            <b/>
            <sz val="9"/>
            <color indexed="81"/>
            <rFont val="Tahoma"/>
            <family val="2"/>
          </rPr>
          <t>Author:</t>
        </r>
        <r>
          <rPr>
            <sz val="9"/>
            <color indexed="81"/>
            <rFont val="Tahoma"/>
            <family val="2"/>
          </rPr>
          <t xml:space="preserve">
Lấy giá trị sau thuế nhân</t>
        </r>
      </text>
    </comment>
    <comment ref="H25" authorId="0" shapeId="0">
      <text>
        <r>
          <rPr>
            <b/>
            <sz val="9"/>
            <color indexed="81"/>
            <rFont val="Tahoma"/>
            <charset val="1"/>
          </rPr>
          <t>Author:</t>
        </r>
        <r>
          <rPr>
            <sz val="9"/>
            <color indexed="81"/>
            <rFont val="Tahoma"/>
            <charset val="1"/>
          </rPr>
          <t xml:space="preserve">
Nếu chi phí thiết bị chiếm tỷ trọng ≥ 50% tổng mức đầu tư được duyệt: Định mức chi phí kiểm toán độc lập và định mức chi phí thẩm tra, phê duyệt quyết toán được tính bằng 70% định mức quy định</t>
        </r>
      </text>
    </comment>
  </commentList>
</comments>
</file>

<file path=xl/sharedStrings.xml><?xml version="1.0" encoding="utf-8"?>
<sst xmlns="http://schemas.openxmlformats.org/spreadsheetml/2006/main" count="2945" uniqueCount="2008">
  <si>
    <t>STT</t>
  </si>
  <si>
    <t>Danh sách Actor</t>
  </si>
  <si>
    <t>Loại</t>
  </si>
  <si>
    <t>Quản trị hệ thống</t>
  </si>
  <si>
    <t>Phức tạp</t>
  </si>
  <si>
    <t>Chuyên viên biểu diễn dữ liệu</t>
  </si>
  <si>
    <t>Hệ thống</t>
  </si>
  <si>
    <t>Stt</t>
  </si>
  <si>
    <t>Phân loại yêu cầu</t>
  </si>
  <si>
    <t>Dữ liệu đầu vào</t>
  </si>
  <si>
    <t>Dữ liệu đầu ra</t>
  </si>
  <si>
    <t>Yêu cầu chung</t>
  </si>
  <si>
    <t>Yêu cầu truy vấn</t>
  </si>
  <si>
    <t>Cơ sở dữ liệu</t>
  </si>
  <si>
    <t>Mức độ yêu cầu</t>
  </si>
  <si>
    <t>Đơn giản</t>
  </si>
  <si>
    <t>Trung bình</t>
  </si>
  <si>
    <t>Mức độ cần thiết usecase</t>
  </si>
  <si>
    <t>B</t>
  </si>
  <si>
    <t>Bắt buộc</t>
  </si>
  <si>
    <t>M</t>
  </si>
  <si>
    <t>Không bắt buộc</t>
  </si>
  <si>
    <t>T</t>
  </si>
  <si>
    <t>Tư vấn thêm</t>
  </si>
  <si>
    <t>Loại actor</t>
  </si>
  <si>
    <t>Loại usecase</t>
  </si>
  <si>
    <t>Mã</t>
  </si>
  <si>
    <t>Tên</t>
  </si>
  <si>
    <t>Mô tả</t>
  </si>
  <si>
    <t>UC01</t>
  </si>
  <si>
    <t>Xây dựng, nâng cấp, bổ sung các thành phần của nền tảng LGSP</t>
  </si>
  <si>
    <r>
      <rPr>
        <b/>
        <sz val="13"/>
        <color theme="1"/>
        <rFont val="Times New Roman"/>
        <charset val="134"/>
      </rPr>
      <t>UC01.01</t>
    </r>
  </si>
  <si>
    <t>Xây dựng Hệ thống quản lý quy trình nghiệp vụ (BPM)</t>
  </si>
  <si>
    <t>UC01.01.01</t>
  </si>
  <si>
    <t>Định nghĩa và chạy quy trình nghiệp vụ</t>
  </si>
  <si>
    <t>UC01.01.02</t>
  </si>
  <si>
    <t>Định nghĩa các luồng nghiệp vụ có tương tác với con người</t>
  </si>
  <si>
    <t>UC01.01.03</t>
  </si>
  <si>
    <t>Điều khiển truy cập dựa trên vai trò người dùng cho các bước trong quy trình.</t>
  </si>
  <si>
    <t>UC01.01.04</t>
  </si>
  <si>
    <t>Hỗ trợ tạo Form người dùng tương tác cho các bước cần xử lý bởi người dùng</t>
  </si>
  <si>
    <t>UC01.01.05</t>
  </si>
  <si>
    <t>Công cụ theo dõi và giám sát quy trình trong thời gian thực</t>
  </si>
  <si>
    <t>UC01.02</t>
  </si>
  <si>
    <t>Xây dựng Hệ thống giám sát quy trình xử lý nghiệp vụ (BAM)</t>
  </si>
  <si>
    <t>UC01.02.01</t>
  </si>
  <si>
    <t>Thực hiện thu thập logs hệ thống, logs sự kiện từ các thành phần phần mềm khác trong nền tảng để tiến hành phân tích dữ liệu và tổng hợp dữ liệu.</t>
  </si>
  <si>
    <t>UC01.02.02</t>
  </si>
  <si>
    <t>Cung cấp các dữ liệu quan trọng khác cho các hệ thống liên quan để xử lý.</t>
  </si>
  <si>
    <t>UC01.02.03</t>
  </si>
  <si>
    <t>Khả năng hiển thị dữ liệu trên các Dashboard giám sát và theo dõi hệ thống để kịp thời xử lý các tình huống trong quá trình khai thác, vận hành hệ thống.</t>
  </si>
  <si>
    <t>UC01.02.04</t>
  </si>
  <si>
    <t>Cung cấp các thông tin dữ liệu báo cáo hoạt động toàn bộ các thành phần trong hệ thống</t>
  </si>
  <si>
    <t>UC01.03</t>
  </si>
  <si>
    <t>Xây dựng bổ sung các phần mềm quản lý vận hành LGSP</t>
  </si>
  <si>
    <t>UC01.03.01</t>
  </si>
  <si>
    <t>Tiếp nhận dữ liệu</t>
  </si>
  <si>
    <t>UC01.03.02</t>
  </si>
  <si>
    <t>Phân loại thông điệp</t>
  </si>
  <si>
    <t>UC01.03.03</t>
  </si>
  <si>
    <t>Xử lý thông điệp</t>
  </si>
  <si>
    <t>UC01.03.04</t>
  </si>
  <si>
    <t>Điều hướng dữ liệu</t>
  </si>
  <si>
    <t>UC01.03.05</t>
  </si>
  <si>
    <t>Chuyển đổi dữ liệu</t>
  </si>
  <si>
    <t>UC01.03.06</t>
  </si>
  <si>
    <t>Bảo mật dữ liệu truyền</t>
  </si>
  <si>
    <t>UC01.03.07</t>
  </si>
  <si>
    <t>Ghi nhận lịch sử hoạt động</t>
  </si>
  <si>
    <t>UC01.03.08</t>
  </si>
  <si>
    <t>Tra cứu lịch sử hoạt động</t>
  </si>
  <si>
    <t>UC01.04</t>
  </si>
  <si>
    <t>Nâng cấp bảo mật và xác thực tập trung</t>
  </si>
  <si>
    <t>UC01.04.01</t>
  </si>
  <si>
    <t>Duy trì chứng chỉ bảo mật SSL để tăng tính bảo mật cho hệ thống</t>
  </si>
  <si>
    <t>UC01.04.02</t>
  </si>
  <si>
    <t>Mã hoá các dữ liệu quan trọng trước khi truyền</t>
  </si>
  <si>
    <t>UC01.04.03</t>
  </si>
  <si>
    <t xml:space="preserve">Điều chỉnh kết nối dữ liệu mail của tỉnh: tại hệ thống Xác thực tập trung (SSO) sẽ được điều chỉnh nguồn dữ liệu sang hệ thống mail công vụ của tỉnh </t>
  </si>
  <si>
    <t>UC01.04.04</t>
  </si>
  <si>
    <t>Điều chỉnh các lớp xử lý nghiệp vụ phù hợp với kiến trúc dữ liệu mới</t>
  </si>
  <si>
    <t>UC01.04.05</t>
  </si>
  <si>
    <t>Điều chỉnh dịch vụ đọc thông tin người dùng</t>
  </si>
  <si>
    <t>UC01.04.06</t>
  </si>
  <si>
    <t>Điều chỉnh dịch vụ thay đổi mật khẩu người dùng</t>
  </si>
  <si>
    <t>UC01.04.07</t>
  </si>
  <si>
    <t>Điều chỉnh dịch vụ cung cấp danh sách người dùng theo đơn vị</t>
  </si>
  <si>
    <t>UC01.04.08</t>
  </si>
  <si>
    <t>Điều chỉnh các chức năng quản lý vận hành Trục tương thích với dịch vụ dữ liệu mới</t>
  </si>
  <si>
    <t>UC01.05</t>
  </si>
  <si>
    <t>Tích hợp dịch vụ thanh toán điện tử quốc giá (PayGov)</t>
  </si>
  <si>
    <t>UC01.05.01</t>
  </si>
  <si>
    <t>Xây dựng các xử lý trong quy trình thanh toán</t>
  </si>
  <si>
    <t>UC01.05.01.01</t>
  </si>
  <si>
    <t>Tiếp nhận thông tin yêu cầu thanh toán</t>
  </si>
  <si>
    <t>UC01.05.01.02</t>
  </si>
  <si>
    <t>Khởi tạo giao dịch thanh toán hồ sơ tới PayGov</t>
  </si>
  <si>
    <t>UC01.05.01.03</t>
  </si>
  <si>
    <t>Trả về danh sách thông tin Trung Gian Thanh Toán (TGTT)</t>
  </si>
  <si>
    <t>UC01.05.01.04</t>
  </si>
  <si>
    <t>Xây dựng api nhận kết quả thanh toán hồ sơ</t>
  </si>
  <si>
    <t>UC01.05.01.05</t>
  </si>
  <si>
    <t>Xây dựng API trả kết quả thanh toán: dành cho TGTT thực hiện gọi api trả kết quả sau khi xử lý</t>
  </si>
  <si>
    <t>UC01.05.01.06</t>
  </si>
  <si>
    <t>Xây dựng xử lý lấy chứng từ thanh toán từ PayGov</t>
  </si>
  <si>
    <t>UC01.05.02</t>
  </si>
  <si>
    <t>Xây dựng các xử lý trong quy trình hoàn trả giao dịch</t>
  </si>
  <si>
    <t>UC01.05.02.01</t>
  </si>
  <si>
    <t>Gửi thông tin yêu cầu hoàn trả</t>
  </si>
  <si>
    <t>UC01.05.02.02</t>
  </si>
  <si>
    <t>Khởi tạo giao dịch hoàn trả qua dịch vụ của PayGov</t>
  </si>
  <si>
    <t>UC01.05.02.03</t>
  </si>
  <si>
    <t>Nhận kết quả tiếp nhận yêu cầu hoàn trả từ PayGov</t>
  </si>
  <si>
    <t>Phản hồi kết quả tiếp nhận về hệ thống yêu cầu</t>
  </si>
  <si>
    <t>UC01.05.03</t>
  </si>
  <si>
    <t>Xây dựng các xử lý trong quy trình truy vấn giao dịch</t>
  </si>
  <si>
    <t>UC01.05.03.01</t>
  </si>
  <si>
    <t>Tiếp nhận yêu cầu truy vấn từ hệ thống thông tin</t>
  </si>
  <si>
    <t>UC01.05.03.02</t>
  </si>
  <si>
    <t>Gửi yêu cầu truy vấn giao dịch đến PayGov</t>
  </si>
  <si>
    <t>UC01.05.03.03</t>
  </si>
  <si>
    <t>Tiếp nhận kết quả trả về từ PayGov</t>
  </si>
  <si>
    <t>UC01.05.03.04</t>
  </si>
  <si>
    <t>Điều hướng kết quả xử lý đến hệ thống thông tin yêu cầu</t>
  </si>
  <si>
    <t>UC02</t>
  </si>
  <si>
    <t>Tích hợp Trục liên thông nội tỉnh LGSP với các Cơ sở dữ liệu/Hệ thống thông tin trong tỉnh và quốc gia</t>
  </si>
  <si>
    <r>
      <rPr>
        <b/>
        <sz val="13"/>
        <color theme="1"/>
        <rFont val="Times New Roman"/>
        <charset val="134"/>
      </rPr>
      <t>UC02.01</t>
    </r>
  </si>
  <si>
    <t>Tích hợp cơ sở dữ liệu quốc gia về Đăng ký doanh nghiệp</t>
  </si>
  <si>
    <t>UC02.01.01</t>
  </si>
  <si>
    <t>Tiếp nhận thông tin doanh nghiệp cần tra cứu</t>
  </si>
  <si>
    <t>UC02.01.02</t>
  </si>
  <si>
    <t>Điều chuyển thông tin và tiếp nhận kết quả tra cứu</t>
  </si>
  <si>
    <t>UC02.01.03</t>
  </si>
  <si>
    <t>Tiếp nhận yêu cầu tra cứu danh sách hồ sơ xử lý trong ngày</t>
  </si>
  <si>
    <t>UC02.01.04</t>
  </si>
  <si>
    <t>Điều chuyển yêu cầu và tiếp nhận danh sách hồ sơ xử lý trong ngày</t>
  </si>
  <si>
    <t>UC02.01.05</t>
  </si>
  <si>
    <t>Tiếp nhận yêu cầu tra cứu danh sách hồ sơ xử lý trong khoảng thời gian</t>
  </si>
  <si>
    <t>UC02.01.06</t>
  </si>
  <si>
    <t>Điều chuyển yêu cầu và tiếp nhận danh sách hồ sơ xử lý trong khoảng thời gian</t>
  </si>
  <si>
    <t>UC02.01.07</t>
  </si>
  <si>
    <t>Tiếp nhận yêu cầu tình trạng tiếp nhận hồ sơ</t>
  </si>
  <si>
    <t>UC02.01.08</t>
  </si>
  <si>
    <t>Điều chuyển yêu cầu và nhận kết quả chi tiết tiếp nhận của hồ sơ</t>
  </si>
  <si>
    <t>UC02.02</t>
  </si>
  <si>
    <t>Tích hợp cơ sở dữ liệu quốc gia về Văn bản quy phạm pháp luật</t>
  </si>
  <si>
    <t>UC02.02.01</t>
  </si>
  <si>
    <t>Kết nối dịch vụ và tiếp nhận kết quả tìm kiếm theo nhiều tiêu chí</t>
  </si>
  <si>
    <t>UC02.02.02</t>
  </si>
  <si>
    <t>Kết nối dịch vụ và tiếp nhận danh mục Lĩnh vực văn bản</t>
  </si>
  <si>
    <t>UC02.02.03</t>
  </si>
  <si>
    <t>Kết nối dịch vụ và tiếp nhận danh mục Cơ quan biên tập</t>
  </si>
  <si>
    <t>UC02.02.04</t>
  </si>
  <si>
    <t>Kết nối dịch vụ và tiếp nhận danh mục Cơ quan ban hành văn bản</t>
  </si>
  <si>
    <t>UC02.02.05</t>
  </si>
  <si>
    <t>Kết nối dịch vụ và tiếp nhận danh mục Loại văn bản</t>
  </si>
  <si>
    <t>UC02.02.06</t>
  </si>
  <si>
    <t>Kết nối dịch vụ và tiếp nhận danh mục Người ký</t>
  </si>
  <si>
    <t>UC02.02.07</t>
  </si>
  <si>
    <t>Kết nối dịch vụ và tiếp nhận danh mục Chức danh</t>
  </si>
  <si>
    <t>UC02.02.08</t>
  </si>
  <si>
    <t>Kết nối dịch vụ và tiếp nhận tập tin đính kèm theo văn bản</t>
  </si>
  <si>
    <t>UC02.03</t>
  </si>
  <si>
    <t>Tích hợp hệ thống Cấp phiếu lý lịch tư pháp trực tuyến (Bộ Tư pháp)</t>
  </si>
  <si>
    <t>UC02.03.01</t>
  </si>
  <si>
    <t>Tiếp nhận thông tin tờ khai từ phần mềm Một cửa điện tử và điều chuyển đến hệ thống Quản lý lý lịch tư pháp dùng chung</t>
  </si>
  <si>
    <t>UC02.03.02</t>
  </si>
  <si>
    <t>Tiếp nhận trạng thái hồ sơ từ Phần mềm Quản lý lý lịch tư pháp dùng chung và điều chuyển sang phần mềm Một cửa điện tử</t>
  </si>
  <si>
    <t>UC02.03.03</t>
  </si>
  <si>
    <t>Tiếp nhận thông tin tờ khai từ hệ thống Quản lý lý lịch tư pháp hoặc Phân hệ đăng ký cấp Phiếu lý lịch tư pháp và điều chuyển đến phần mềm Một cửa điện tử</t>
  </si>
  <si>
    <t>UC02.03.04</t>
  </si>
  <si>
    <t>Tiếp nhận yêu cầu tra cứu trạng thái hồ sơ</t>
  </si>
  <si>
    <t>UC02.03.05</t>
  </si>
  <si>
    <t>Tiếp nhận trạng thái hồ sơ được yêu cầu</t>
  </si>
  <si>
    <t>UC02.03.06</t>
  </si>
  <si>
    <t>Phản hồi trạng thái hồ sơ đã tiếp nhận về phần mềm Một cửa điện tử</t>
  </si>
  <si>
    <t>UC02.03.07</t>
  </si>
  <si>
    <t>Tiếp nhận danh sách trạng thái các hồ sơ có thay đổi từ Phần mềm Quản lý lý lịch tư pháp dùng chung</t>
  </si>
  <si>
    <t>UC02.03.08</t>
  </si>
  <si>
    <t>Điều chuyển danh sách trạng thái các hồ sơ đã tiếp nhận đến phần mềm Một cửa điện tử</t>
  </si>
  <si>
    <t>UC02.04</t>
  </si>
  <si>
    <t>Hệ thống thông tin đăng ký và quản lý hộ tịch (Bộ Tư pháp)</t>
  </si>
  <si>
    <t>UC02.04.01</t>
  </si>
  <si>
    <t>Dịch vụ đăng ký hộ tịch</t>
  </si>
  <si>
    <t>UC02.04.02</t>
  </si>
  <si>
    <t>Dịch vụ đọc danh mục</t>
  </si>
  <si>
    <t>UC02.04.03</t>
  </si>
  <si>
    <t>Dịch vụ tra trạng thái hồ sơ</t>
  </si>
  <si>
    <t>UC02.04.04</t>
  </si>
  <si>
    <t>Kết quả đăng ký hồ sơ</t>
  </si>
  <si>
    <t>UC02.04.05</t>
  </si>
  <si>
    <t>Lấy danh sách hồ sơ đã đăng ký</t>
  </si>
  <si>
    <t>UC02.04.06</t>
  </si>
  <si>
    <t>Trả thông tin chi tiết từng hồ sơ đã lưu</t>
  </si>
  <si>
    <t>UC02.04.07</t>
  </si>
  <si>
    <t>Trả thông tin chi tiết danh sách các hồ sơ</t>
  </si>
  <si>
    <t>UC02.04.08</t>
  </si>
  <si>
    <t>Tiếp nhận và phản hồi trạng thái gửi, nhận</t>
  </si>
  <si>
    <t>UC02.05</t>
  </si>
  <si>
    <t>Tích hợp cơ sở dữ liệu quốc gia về Bảo hiểm</t>
  </si>
  <si>
    <t>UC02.05.01</t>
  </si>
  <si>
    <t>Tiếp nhận yêu cầu tra cứu thông tin bảo hiểm theo nhiều tiêu chí</t>
  </si>
  <si>
    <t>UC02.05.02</t>
  </si>
  <si>
    <t>Kết nối và điều chuyển yêu cầu được tiếp nhận từ các hệ thống thông tin đến NGSP</t>
  </si>
  <si>
    <t>UC02.05.03</t>
  </si>
  <si>
    <t>Tiếp nhận kết quả xử lý yêu cầu từ NGSP</t>
  </si>
  <si>
    <t>UC02.05.04</t>
  </si>
  <si>
    <t>Điều chuyển kết quả tiếp nhận đến các hệ thống thông tin đã yêu cầu</t>
  </si>
  <si>
    <t>UC02.06</t>
  </si>
  <si>
    <t>Tích hợp hệ thống cấp mã số cho các đơn vị có quan hệ với ngân sách</t>
  </si>
  <si>
    <t>UC02.06.01</t>
  </si>
  <si>
    <t>Kết nối Dịch vụ công Cấp mã số cho đơn vị có quan hệ với ngân sách</t>
  </si>
  <si>
    <t>UC02.06.02</t>
  </si>
  <si>
    <t>Xây dựng dịch vụ đồng bộ hồ sơ giữa hệ thống một cửa/dịch vụ công của đơn vị và hệ thống “Cấp mã số cho các đơn vị có quan hệ với ngân sách” của Bộ Tài Chính thông qua LGSP</t>
  </si>
  <si>
    <t>UC02.06.03</t>
  </si>
  <si>
    <t>Xây dựng dịch vụ thống kê hồ sơ theo kỳ giữa hệ thống một cửa/dịch vụ công của đơn vị và hệ thống “Cấp mã số cho các đơn vị có quan hệ với ngân sách” của Bộ Tài Chính thông qua LGSP</t>
  </si>
  <si>
    <t>UC02.06.04</t>
  </si>
  <si>
    <t>Xây dựng dịch vụ đọc danh sách hồ sơ theo khoảng thời gian từ ngày đến ngày</t>
  </si>
  <si>
    <t>UC02.06.05</t>
  </si>
  <si>
    <t>Xây dựng dịch vụ đọc thông tin chi tiết một hồ sơ</t>
  </si>
  <si>
    <t>UC02.06.06</t>
  </si>
  <si>
    <t>Xây dựng dịch vụ tổng hợp danh sách kết quả giải quyết hồ sơ đối với hồ sơ tiếp nhận trực tuyến</t>
  </si>
  <si>
    <t>UC02.06.07</t>
  </si>
  <si>
    <t>Xây dựng dịch vụ tiếp nhận yêu cầu và điều chuyển đến NGSP</t>
  </si>
  <si>
    <t>UC02.06.08</t>
  </si>
  <si>
    <t>Điều chuyển kết quả xử lý tiếp nhận từ NGSP đến các hệ thống thông tin đã yêu cầu</t>
  </si>
  <si>
    <t>UC02.07</t>
  </si>
  <si>
    <t>Hệ thống thông tin quản lý danh mục điện tử dùng chung của các cơ quan nhà nước phục vụ phát triển Chính phủ điện tử Việt Nam</t>
  </si>
  <si>
    <t>UC02.07.01</t>
  </si>
  <si>
    <t>Tích hợp danh mục và mã định danh kết nối các hệ thống QLVBĐH cấp 1</t>
  </si>
  <si>
    <t>UC02.07.01.01</t>
  </si>
  <si>
    <t>Tiếp nhận yêu cầu từ hệ thống QLVBĐH</t>
  </si>
  <si>
    <t>UC02.07.01.02</t>
  </si>
  <si>
    <t>Kết nối và gửi thông tin yêu cầu đến NGSP</t>
  </si>
  <si>
    <t>UC02.07.01.03</t>
  </si>
  <si>
    <t>Tiếp nhận và phản hồi kết quả từ NGSP về QLVBĐH</t>
  </si>
  <si>
    <t>UC02.07.02</t>
  </si>
  <si>
    <t>UC02.07.02.01</t>
  </si>
  <si>
    <t>UC02.07.02.02</t>
  </si>
  <si>
    <t>UC02.07.02.03</t>
  </si>
  <si>
    <t>UC02.07.03</t>
  </si>
  <si>
    <t>UC02.07.03.01</t>
  </si>
  <si>
    <t>UC02.07.03.02</t>
  </si>
  <si>
    <t>UC02.07.03.03</t>
  </si>
  <si>
    <t>UC02.07.04</t>
  </si>
  <si>
    <t>UC02.07.04.01</t>
  </si>
  <si>
    <t>UC02.07.04.02</t>
  </si>
  <si>
    <t>UC02.07.04.03</t>
  </si>
  <si>
    <t>UC02.07.05</t>
  </si>
  <si>
    <t>UC02.07.05.01</t>
  </si>
  <si>
    <t>Tiếp nhận yêu cầu từ hệ thống thông tin</t>
  </si>
  <si>
    <t>UC02.07.05.02</t>
  </si>
  <si>
    <t>UC02.07.05.03</t>
  </si>
  <si>
    <t>Tiếp nhận và phản hồi kết quả từ NGSP về hệ thống thông tin</t>
  </si>
  <si>
    <t>UC02.07.06</t>
  </si>
  <si>
    <t>UC02.07.06.01</t>
  </si>
  <si>
    <t>UC02.07.06.02</t>
  </si>
  <si>
    <t>UC02.07.06.03</t>
  </si>
  <si>
    <t>UC02.07.07</t>
  </si>
  <si>
    <t>UC02.07.07.01</t>
  </si>
  <si>
    <t>UC02.07.07.02</t>
  </si>
  <si>
    <t>UC02.07.07.03</t>
  </si>
  <si>
    <t>UC02.07.08</t>
  </si>
  <si>
    <t>UC02.07.08.01</t>
  </si>
  <si>
    <t>UC02.07.08.02</t>
  </si>
  <si>
    <t>UC02.07.08.03</t>
  </si>
  <si>
    <t>UC02.07.09</t>
  </si>
  <si>
    <t>UC02.07.09.01</t>
  </si>
  <si>
    <t>UC02.07.09.02</t>
  </si>
  <si>
    <t>UC02.07.09.03</t>
  </si>
  <si>
    <t>UC02.07.10</t>
  </si>
  <si>
    <t>UC02.07.10.01</t>
  </si>
  <si>
    <t>UC02.07.10.02</t>
  </si>
  <si>
    <t>UC02.07.10.03</t>
  </si>
  <si>
    <t>UC02.07.11</t>
  </si>
  <si>
    <t>UC02.07.11.01</t>
  </si>
  <si>
    <t>UC02.07.11.02</t>
  </si>
  <si>
    <t>UC02.07.11.03</t>
  </si>
  <si>
    <t>UC02.07.12</t>
  </si>
  <si>
    <t>UC02.07.12.01</t>
  </si>
  <si>
    <t>UC02.07.12.02</t>
  </si>
  <si>
    <t>UC02.07.12.03</t>
  </si>
  <si>
    <t>UC02.07.13</t>
  </si>
  <si>
    <t>UC02.07.13.01</t>
  </si>
  <si>
    <t>UC02.07.13.02</t>
  </si>
  <si>
    <t>UC02.07.13.03</t>
  </si>
  <si>
    <t>UC02.07.14</t>
  </si>
  <si>
    <t>UC02.07.14.01</t>
  </si>
  <si>
    <t>UC02.07.14.02</t>
  </si>
  <si>
    <t>UC02.07.14.03</t>
  </si>
  <si>
    <t>UC02.08</t>
  </si>
  <si>
    <t>UC02.08.01</t>
  </si>
  <si>
    <t>Kết nối với VNPOST thông qua NGSP</t>
  </si>
  <si>
    <t>UC02.08.02</t>
  </si>
  <si>
    <t>Xây dựng dịch vụ nhận thông tin vận đơn</t>
  </si>
  <si>
    <t>UC02.08.03</t>
  </si>
  <si>
    <t>Xây dựng dịch vụ huỷ vận đơn</t>
  </si>
  <si>
    <t>UC02.08.04</t>
  </si>
  <si>
    <t>Xây dựng dịch vụ nhận thông tin vận chuyển</t>
  </si>
  <si>
    <t>UC02.08.05</t>
  </si>
  <si>
    <t>Xây dựng dịch vụ nhận thông tin hồ sở gửi nhận qua VNPost</t>
  </si>
  <si>
    <t>UC02.09</t>
  </si>
  <si>
    <t>Chuẩn bị hoàn chỉnh hệ thống thông tin, phần mềm ứng dụng sẵn sàng kết nối cơ sở dữ liệu quốc gia về dân cư thông qua NGSP</t>
  </si>
  <si>
    <t>Xây dựng dịch vụ sẵn sàng tiếp nhận yêu cầu từ các hệ thống thông tin trong tỉnh</t>
  </si>
  <si>
    <t>Thực hiện kết nối đến CSDL quốc gia về dân cư thông qua NGSP</t>
  </si>
  <si>
    <t>Xây dựng dịch vụ sẵn sàng tiếp nhận kết quả trả về từ NGSP</t>
  </si>
  <si>
    <t>BẢNG SẮP XẾP THỨ TỰ ƯU TIÊN CÁC YÊU CẦU CHỨC NĂNG CỦA PHẦN MỀM</t>
  </si>
  <si>
    <t>Mô tả yêu cầu</t>
  </si>
  <si>
    <t>Phân loại</t>
  </si>
  <si>
    <t>bổ sung</t>
  </si>
  <si>
    <t>BẢNG 2 - BẢNG CHUYỂN ĐỔI YÊU CẦU CHỨC NĂNG SANG TRƯỜNG HỢP SỬ DỤNG (USE-CASE)</t>
  </si>
  <si>
    <t>Tên Use-Case</t>
  </si>
  <si>
    <t>Tác nhân chính</t>
  </si>
  <si>
    <t>Tác nhân phụ</t>
  </si>
  <si>
    <t>Mô tả trường hợp sử dụng</t>
  </si>
  <si>
    <t>Mức độ cần thiết</t>
  </si>
  <si>
    <t>Phân loại</t>
  </si>
  <si>
    <t>Số lượng transaction</t>
  </si>
  <si>
    <t>Số lượng</t>
  </si>
  <si>
    <t>I</t>
  </si>
  <si>
    <t>Quản lý lưu vết, lịch sử người dùng hệ thống</t>
  </si>
  <si>
    <t>QTHT</t>
  </si>
  <si>
    <t>QTHT chọn xem danh sách log.
Hệ thống kiểm tra quyền, nếu hợp lệ hiển thị danh sách log ra màn hình, nếu không hợp lệ thông báo lỗi cụ thể.</t>
  </si>
  <si>
    <t>QTHT chọn xem chi tiết log.
Hệ thống kiểm tra quyền, nếu hợp lệ hiển thị chi tiết log ra màn hình, nếu không hợp lệ thông báo lỗi cụ thể.</t>
  </si>
  <si>
    <t>QTHT thực hiện xem hoạt động thống kê theo danh sách QTHT.
Hệ thống kiểm tra quyền, nếu hợp lệ hiển thị thông tin ra màn hình, nếu không hợp lệ thông báo lỗi cụ thể.</t>
  </si>
  <si>
    <t>QTHT chọn lọc danh sách, chọn tiêu chí theo tên QTHT.
Hệ thống kiểm tra quyền, nếu hợp lệ thực hiện xử lý và hiển thị danh sách theo tiêu chí được chọn, nếu không hợp lệ báo lỗi cụ thể.</t>
  </si>
  <si>
    <t>QTHT chọn lọc danh sách, chọn tiêu chí theo hành động.
Hệ thống kiểm tra quyền, nếu hợp lệ thực hiện xử lý và hiển thị danh sách theo tiêu chí được chọn, nếu không hợp lệ báo lỗi cụ thể.</t>
  </si>
  <si>
    <t>QTHT chọn lọc danh sách, chọn tiêu chí theo thời gian.
Hệ thống kiểm tra quyền, nếu hợp lệ thực hiện xử lý và hiển thị danh sách theo tiêu chí được chọn, nếu không hợp lệ báo lỗi cụ thể.</t>
  </si>
  <si>
    <t>QTHT chọn lọc danh sách, chọn tiêu chí theo ID.
Hệ thống kiểm tra quyền, nếu hợp lệ thực hiện xử lý và hiển thị danh sách theo tiêu chí được chọn, nếu không hợp lệ báo lỗi cụ thể.</t>
  </si>
  <si>
    <t>QTHT chọn làm mới danh sách log.
Hệ thống kiểm tra quyền, nếu hợp lệ hiển thị danh sách log ra màn hình, nếu không hợp lệ thông báo lỗi cụ thể.</t>
  </si>
  <si>
    <t>Quản lý đăng nhập hệ thống</t>
  </si>
  <si>
    <t>QTHT thực hiện nhập thông tin đăng nhập.
Hệ thống xác thực thông tin đăng nhập, điều hướng và thông báo kết quả ra màn hình cho người đăng nhập</t>
  </si>
  <si>
    <t>Quản lý đăng xuất hệ thống</t>
  </si>
  <si>
    <t>QTHT thực hiện chọn đăng xuất hệ thống. 
Hệ thống hiển thị popup xác nhận đăng xuất</t>
  </si>
  <si>
    <t>QTHT thực hiện đồng ý đăng xuất khỏi hệ thống.
Hệ thống xử lý, điều hướng quay trở màn hình đăng nhập</t>
  </si>
  <si>
    <t>Quản lý tài khoản người dùng</t>
  </si>
  <si>
    <t/>
  </si>
  <si>
    <t>QTHT thực hiện xem Danh sách QTHT theo nhóm quyền.
Hệ thống kiểm tra quyền, nếu hợp lệ hiển thị thông tin ra màn hình, nếu không hợp lệ báo lỗi cụ thể.</t>
  </si>
  <si>
    <t>QTHT thực hiện chọn QTHT cần xóa khỏi một nhóm quyền.
Hệ thống kiểm tra, nếu hợp lệ thông báo xáo thành công, nếu không hợp lệ báo lỗi cụ thể.</t>
  </si>
  <si>
    <t>QTHT chọn QTHT cần thêm vào nhóm quyền, nhập thông tin nhóm quyền.
Hệ thống kiểm tra thông tin, nếu hợp lệ thực hiện lưu dữ liệu và thông báo kết quả thêm mới thành công, nếu không hợp lệ thông báo lỗi cụ thể.</t>
  </si>
  <si>
    <t>QTHT thực hiện sửa loại quyền của QTHT trong một nhóm quyền.
Hệ thống kiểm tra quyền truy cập, nếu hợp lệ thực hiện lưu dữ liệu và thông báo kết quả sửa thành công, nếu không hợp lệ thông báo lỗi cụ thể.</t>
  </si>
  <si>
    <t>QTHT chọn xem danh sách QTHT.
Hệ thống kiểm tra quyền truy cập, nếu hợp lệ hiển thị thông tin danh sách QTHT ra màn hình, nếu không hợp lệ thông báo lỗi cụ thể</t>
  </si>
  <si>
    <t>QTHT thực hiện tìm kiếm QTHT theo tiêu chí.
Hệ thống tìm kiếm thông tin trong CSDL, và hiển thị thông tin theo tiêu chí tìm kiếm ra màn hình.</t>
  </si>
  <si>
    <t>QTHT chọn thêm mới QTHT.
Hệ thống xử lý, nếu hợp lệ thông báo thêm mới thành công và lưu dữ liệu, nếu không hợp lệ thông báo lỗi cụ thể</t>
  </si>
  <si>
    <t>QTHT chọn xóa QTHT.
Hệ thống kiểm tra quyền, nếu hợp lệ thông báo xóa thành công và lưu dữ liệu, nếu không hợp lệ báo lỗi cụ thể</t>
  </si>
  <si>
    <t>Thông tin cá nhân (profile người dùng)</t>
  </si>
  <si>
    <t>QTHT chọn Hồ sơ.
Hệ thống xử lý, điều hướng QTHT sang màn hình thông tin cá nhân.</t>
  </si>
  <si>
    <t>QTHT chọn Chỉnh sửa thông tin, nhập thông tin, chọn lưu.
Hệ thống kiểm tra, nếu hợp lệ thông báo chỉnh sửa thành công và lưu dữ liệu, nếu không hợp lệ báo lỗi cụ thể</t>
  </si>
  <si>
    <t>QTHT chọn Đặt lại mật khẩu, nhập thông tin, chọn lưu.
Hệ thống kiểm tra thông tin, nếu hợp lệ thông báo đặt lại mật khẩu thành công và lưu dữ liệu, nếu không hợp lệ báo lỗi cụ thể.</t>
  </si>
  <si>
    <t>Quản lý quyền truy cập</t>
  </si>
  <si>
    <t>QTHT chọn thêm mới nhóm quyền.
Hệ thống kiểm tra quyền, nếu hợp lệ thông báo thêm mới thành công và lưu dữ liệu, nếu không hợp lệ báo lỗi cụ thể.</t>
  </si>
  <si>
    <t>QTHT chọ xem danh sách nhóm quyền.
Hệ thống kiểm tra quyền truy cập, nếu hợp lệ hiển thị màn hình danh sách nhóm quyền, nếu không hợp lệ báo lỗi cụ thể.</t>
  </si>
  <si>
    <t>QTHT chọn xem chi tiết danh sách nhóm quyền.
Hệ thống kiểm tra quyền truy cập, nếu hợp lệ hiển thị màn hình chi tiết nhóm quyền, nếu không hợp lệ báo lỗi cụ thể.</t>
  </si>
  <si>
    <t>QTHT thực hiện chỉnh sửa nhóm quyềm.
Hệ thống kiểm tra quyền truy cập, nếu hợp lệ thông báo chỉnh sửa thành công và lưu dữ liệu, nếu không hợp lệ báo lỗi cụ thể.</t>
  </si>
  <si>
    <t>QTHT thực hiện tìm kiếm nhóm quyền, nhập tiêu chí tìm kiếm.
Hệ thống tìm kiếm thông tin trong CSDL, nếu hợp lệ hiển thị thông tin theo tiêu chí tìm kiếm, nếu không hợp lệ báo lỗi cụ thể.</t>
  </si>
  <si>
    <t>QTHT thực hiện lọc nhóm quyền, chọn tiêu chí lọc.
Hệ thống kiểm tra, nếu hợp lệ hiển thị thông tin theo tiêu chí lọc, nếu không hợp lệ thông báo lỗi cụ thể.</t>
  </si>
  <si>
    <t>QTHT thực hiện xóa nhóm quyền.
Hệ thống kiểm tra quyền truy cập, nếu hợp lệ thông báo xóa thành công và lưu dữ liệu, nếu không hợp lệ báo lỗi cụ thể</t>
  </si>
  <si>
    <t>QTHT chọn sao chép quyền.
Hệ thống xử lý, thông báo sao chép thành công và lưu dữ liệu.</t>
  </si>
  <si>
    <t>Quản lý phân quyền theo dòng dữ liệu</t>
  </si>
  <si>
    <t xml:space="preserve">QTHT </t>
  </si>
  <si>
    <t>QTHT thực hiện Thêm mới phân quyền theo dòng dữ liệu. 
Hệ thống kiểm tra quyền, nếu hợp lệ thông báo thêm thành công và lưu dữ liệu, nếu không hợp lệ báo lỗi cụ thể.</t>
  </si>
  <si>
    <t>QTHT chọn xem danh sách phân quyền theo dòng dữ liệu.
Hệ thống kiểm tra quyền truy cập, nếu hợp lệ hiển thị màn hình thông tin danh sách.</t>
  </si>
  <si>
    <t>QTHT chọn xem chi tiết phân quyền theo dòng dữ liệu.
Hệ thống kiểm tra quyền truy cập, nếu hợp lệ hiển thị màn hình thông tin chi tiết.</t>
  </si>
  <si>
    <t>QTHT chọn nhiều phân quyền theo dòng dữ liệu, tích chọn phân quyền theo nhu cầu.
Hệ thống xử lý, hiển thị các quyền đã được tích chọn.</t>
  </si>
  <si>
    <t>QTHT thực hiện chỉnh sửa phân quyền theo dòng dữ liệu.
Hệ thống kiểm tra, nếu hợp lệ thông báo chỉnh sửa thành công và lưu dữ liệu, nếu không hợp lệ báo lỗi cụ thể.</t>
  </si>
  <si>
    <t>QTHT chọn Tìm kiếm phân quyền theo dòng dữ liệu. Hệ thống hiển thị kết quả tìm kiếm theo tiêu chí lọc đã chọn ra ngoài màn hình</t>
  </si>
  <si>
    <t>QTHT thực hiện lọc phân quyền theo dòng dữ liệu, chọn tiêu chí lọc.
Hệ thống kiểm tra, nếu hợp lệ hiển thị màn hình thông tin theo tiêu chí lọc, nếu không hợp lệ báo lỗi cụ thể.</t>
  </si>
  <si>
    <t>QTHT chọn bỏ kích hoạt phân quyền theo dòng dữ liệu.
Hệ thống kiểm tra, nếu hợp lệ báo bỏ kích hoạt thành công và lưu dữ liệu, nếu không hợp lệ báo lỗi cụ thể.</t>
  </si>
  <si>
    <t>Quản lý tài liệu HDSD</t>
  </si>
  <si>
    <t>QTHT chọn Tài liệu.
Hệ thống xử lý, hiển thị màn hình danh sách các tài liệu HDSD.</t>
  </si>
  <si>
    <t>QTHT chọn tài liệu HDSD muốn xem.
Hệ thống xử lý, tự động tải xuống tài liệu HDSD đã chọn.</t>
  </si>
  <si>
    <t>A</t>
  </si>
  <si>
    <t>Phần mềm phân tích biểu diễn dữ liệu</t>
  </si>
  <si>
    <t>II</t>
  </si>
  <si>
    <t>Phần mềm biểu diễn dữ liệu</t>
  </si>
  <si>
    <t>II.1</t>
  </si>
  <si>
    <t>Quản lý biểu diễn dữ liệu</t>
  </si>
  <si>
    <t>Quản lý Biểu đồ</t>
  </si>
  <si>
    <t>Chuyên viên biểu diễn dữ liệu chọn tạo mới chart.
Hệ thống kiểm tra thông tin, nếu hợp lệ thì thực hiện lưu dữ liệu và thông báo kết quả thêm mới thành công, nếu không hợp lệ báo lỗi cụ thể.</t>
  </si>
  <si>
    <t>Chuyên viên biểu diễn dữ liệu thực hiện cập nhật lại chart.
Hệ thống kiểm tra thông tin, nếu hợp lệ thì thực hiện lưu dữ liệu và thông báo kết quả cập nhật thành công, nếu không hợp lệ báo lỗi cụ thể.</t>
  </si>
  <si>
    <t>Chuyên viên biểu diễn dữ liệu chọn xem danh sách chart.
Hệ thống kiểm tra, hiển thị danh sách chart ra ngoài màn hình.</t>
  </si>
  <si>
    <t>Chuyên viên biểu diễn dữ liệu thực hiện chọn xem chi tiết chart.
Hệ thống kiểm tra, hiển thị chi tiết chart ra ngoài màn hình.</t>
  </si>
  <si>
    <t>Chuyên viên biểu diễn dữ liệu tìm kiếm chart theo tiêu chí.
Hệ thống thực tìm kiếm dữ liệu trong CSDL, hiển thị kết quả tìm kiếm theo tiêu chí nhập vào.</t>
  </si>
  <si>
    <t>Chuyên viên biểu diễn dữ liệu có thực hiện chọn xóa chart.
Hệ thống kiểm tra thông tin, nếu hợp lệ thông báo xóa thành công và lưu dữ liệu, nếu không hợp lệ báo lỗi cụ thể.</t>
  </si>
  <si>
    <t>Chuyên viên biểu diễn dữ liệu chọn xem các chart đã dùng gần đây.
Hệ thống kiểm tra, hiển thị thông tin ra ngoài màn hình.</t>
  </si>
  <si>
    <t xml:space="preserve">Chuyên viên biểu diễn dữ liệu chọn chia sẻ chart với Chuyên viên biểu diễn dữ liệu khác.
Hệ thống thực hiện kiểm tra quyền, nếu hợp lệ thực hiện chia sẻ thông tin và thông báo kết quả, nếu không hợp lệ báo lỗi cụ thể. </t>
  </si>
  <si>
    <t>Quản lý Báo cáo trực quan</t>
  </si>
  <si>
    <t>Chuyên viên biểu diễn dữ liệu chọn tạo mới Dashboard, nhập thông tin và chọn lưu.
Hệ thống kiểm tra thông tin, nếu hợp lệ thì thực hiện lưu dữ liệu và thông báo kết quả thêm mới thành công, nếu không hợp lệ báo lỗi cụ thể.</t>
  </si>
  <si>
    <t>Chuyên viên biểu diễn dữ liệu chọn cập nhật Dashboard, nhập thông tin và chọn lưu.
Hệ thống kiểm tra thông tin, nếu hợp lệ thì thực hiện lưu dữ liệu và thông báo kết quả cập nhật thành công, nếu không hợp lệ báo lỗi cụ thể.</t>
  </si>
  <si>
    <t>Chuyên viên biểu diễn dữ liệu chọn xem danh sách Dashboard.
Hệ thống kiểm tra, hiển thị danh sách Dashboard ra màn hình.</t>
  </si>
  <si>
    <t>Chuyên viên biểu diễn dữ liệu chọn xem chi tiết Dashboard
Hệ thống kiểm tra, hiển thị chi tiết Dashboard ra màn hình.</t>
  </si>
  <si>
    <t>Chuyên viên biểu diễn dữ liệu nhập tiêu chí tìm kiếm Dashboard, chọn tìm kiếm.
Hệ thống thực tìm kiếm dữ liệu trong CSDL, hiển thị kết quả tìm kiếm theo tiêu chí nhập vào.</t>
  </si>
  <si>
    <t>Chuyên viên biểu diễn dữ liệu chọn Dashboard cần xóa, thực hiện xóa Dashboard.
Hệ thống kiểm tra quyền thao tác, nếu hợp lệ thực hiện thông báo xóa thành công và lưu dữ liệu, nếu không hợp lệ báo lỗi cụ thể.</t>
  </si>
  <si>
    <t>Chuyên viên biểu diễn dữ liệu chọn xem các Dashboard đã dùng gần đây.
Hệ thống kiểm tra, hiển thị danh sách các Dashboard đã dùng gần đây.</t>
  </si>
  <si>
    <t>Chuyên viên biểu diễn dữ liệu chọn chia sẻ Dashboard với Chuyên viên biểu diễn dữ liệu khác.
Hệ thống thực hiện kiểm tra quyền, nếu hợp lệ thực hiện chia sẻ thông tin và thông báo kết quả, nếu không hợp lệ báo lỗi cụ thể.</t>
  </si>
  <si>
    <t>Quản lý Biểu đồ yêu thích</t>
  </si>
  <si>
    <t>Chuyên viên biểu diễn dữ liệu chọn xem danh sách Chart yêu thích. 
Hệ thống kiểm tra, hiển thị danh sách chart yêu thích ra ngoài màn hình.</t>
  </si>
  <si>
    <t>Chuyên viên biểu diễn dữ liệu chọn xem chi tiết Chart yêu thích.
Hệ thống kiểm tra, hiển thị chi tiết chart yêu thích ra ngoài màn hình.</t>
  </si>
  <si>
    <t>Chuyên viên biểu diễn dữ liệu chọn lưu Chart yêu thích.
Hệ thống kiểm tra thông tin, nếu hợp lệ thì lưu dữ liệu và thông báo lưu Chart yêu thích thành công, nếu không hợp lệ báo lỗi cụ thể.</t>
  </si>
  <si>
    <t>Chuyên viên biểu diễn dữ liệu chọn xóa Chart yêu thích.
Hệ thống kiểm tra thông tin, nếu hợp lệ thông báo xóa thành công và lưu dữ liệu, nếu không hợp lệ báo lỗi cụ thể.</t>
  </si>
  <si>
    <t>Quản lý hoạt động gần đây</t>
  </si>
  <si>
    <t>Chuyên viên biểu diễn dữ liệu chọn xem hoạt động xem gần đây.
Hệ thống kiếm tra, hiển thị thông tin hoạt động xem gần đây ra ngoài màn hình.</t>
  </si>
  <si>
    <t>Chuyên viên biểu diễn dữ liệu chọn xem hoạt động chỉnh sửa gần đây.
Hệ thống kiểm tra, hiển thị thông tin hoạt động chỉnh sửa gần đây ra ngoài màn hình.</t>
  </si>
  <si>
    <t>Chuyên viên biểu diễn dữ liệu chọn xem hoạt động tạo gần đây.
Hệ thống kiểm tra, hiển thị thông tin hoạt động tạo gần đây ra ngoài màn hình.</t>
  </si>
  <si>
    <t>Chuyên viên biểu diễn dữ liệu chọn xem thời gian của hoạt động gần đây.
Hệ thống kiểm tra, hiển thị thông tin thời gian của hoạt động gần đây ra màn hình.</t>
  </si>
  <si>
    <t>Chuyên viên biểu diễn dữ liệu chọn xem hoạt động gần đây của Chart.
Hệ thống kiểm tra, hiển thị thông tin thời gian của Chart gần đây ra màn hình.</t>
  </si>
  <si>
    <t>Chuyên viên biểu diễn dữ liệu chọn xem hoạt động gần đây của Dashboard.
Hệ thống kiểm tra, hiển thị thông tin hoạt động gần đây của Dashboard ra màn hình.</t>
  </si>
  <si>
    <t>Chuyên viên biểu diễn dữ liệu chọn xem hoạt động gần đây của Bộ dữ liệu.
Hệ thống kiểm tra, hiển thị thông tin hoạt động gần đây của Bộ dữ liệu ra màn hình.</t>
  </si>
  <si>
    <t>Chuyên viên biểu diễn dữ liệu chọn xem hoạt động gần đây của Truy vấn đã lưu. 
Hệ thống kiểm tra, hiển thị thông tin hoạt động gần đây của Truy vấn ra màn hình.</t>
  </si>
  <si>
    <t>Quản lý lớp chú thích</t>
  </si>
  <si>
    <t>Chuyên viên biểu diễn dữ liệu chọn thêm mới lớp chú thích.
Hệ thống kiểm tra, nếu hợp lệ thông báo thêm mới thành công và lưu dữ liệu, nếu không hợp lệ báo lỗi cụ thể.</t>
  </si>
  <si>
    <t>Chuyên viên biểu diễn dữ liệu chọn Xem danh sách lớp chú thích.
Hệ thống xử lý, hiển thị màn hình thông tin tin được chọn.</t>
  </si>
  <si>
    <t>Chuyên viên biểu diễn dữ liệu chọn Xem chi tiết lớp chú thích.
Hệ thống xử lý, hiển thị màn hình thông tin tin được chọn.</t>
  </si>
  <si>
    <t>Chuyên viên biểu diễn dữ liệu chọn nhiều lớp chú thích.
Hệ thống xử lý, hiển thị thông tin các lớp được chọn ra ngoài màn hình.</t>
  </si>
  <si>
    <t>Chuyên viên biểu diễn dữ liệu thực hiện chỉnh sửa lớp chú thích.
Hệ thống kiểm tra, nếu hợp lệ thông báo chỉnh sửa thành công và lưu dữ liệu, nếu không hợp lệ báo lỗi cụ thể</t>
  </si>
  <si>
    <t>Chuyên viên biểu diễn dữ liệu thực hiện Tìm kiếm lớp chú thích, nhập tiêu chí tìm kiếm.
Hệ thống tìm kiếm thông tin trong CSDL, nếu hợp lệ hiển thị thông tin theo tiêu chí tìm kiếm, nếu không hợp lệ báo lỗi cụ thể</t>
  </si>
  <si>
    <t>Chuyên viên biểu diễn dữ liệu chọn Lọc lớp chú thích, chọn các tiêu chí lọc.
Hệ thống kiểm tra xử lý, hiển thị thông tin theo tiêu chí lọc</t>
  </si>
  <si>
    <t>Chuyên viên biểu diễn dữ liệu chọn làm mới danh sách lớp chú thích.
Hệ thống xử lý, hiển thị thông tin làm mới.</t>
  </si>
  <si>
    <t>Cấu hình Tab trong Báo cáo trực quan</t>
  </si>
  <si>
    <t>Chuyên viên biểu diễn dữ liệu tạo mới Tab trên Dashboard</t>
  </si>
  <si>
    <t>Chuyên viên biểu diễn dữ liệu sửa tên các Tab trên Dashboard</t>
  </si>
  <si>
    <t>Chuyên viên biểu diễn dữ liệu di chuyển các Tab trên Dashboard</t>
  </si>
  <si>
    <t>Chuyên viên biểu diễn dữ liệu chọn giữa các Tab trên Dashboard</t>
  </si>
  <si>
    <t>Chuyên viên biểu diễn dữ liệu xóa các Tab trên Dashboard</t>
  </si>
  <si>
    <t>Chuyên viên biểu diễn dữ liệu thanh Tab trên Dashboard</t>
  </si>
  <si>
    <t>Chuyên viên biểu diễn dữ liệu chọn màu nền cho Tab trên Dashboard</t>
  </si>
  <si>
    <t>Chuyên viên biểu diễn dữ liệu sửa CSS các Tab trên Dashboard</t>
  </si>
  <si>
    <t>Cấu hình Hàng trong Báo cáo trực quan</t>
  </si>
  <si>
    <t>Chuyên viên biểu diễn dữ liệu tạo mới Hàng trên Dashboard</t>
  </si>
  <si>
    <t>Ngươì dùng sửa kích thước Hàng trên Dashboard</t>
  </si>
  <si>
    <t>Chuyên viên biểu diễn dữ liệu di chuyển các Hàng trên Dashboard</t>
  </si>
  <si>
    <t>Chuyên viên biểu diễn dữ liệu xếp chồng hàng trong cột trên Dashboard</t>
  </si>
  <si>
    <t>Chuyên viên biểu diễn dữ liệu xóa các Hàng trên Dashboard</t>
  </si>
  <si>
    <t>Chuyên viên biểu diễn dữ liệu sửa CSS các Hàng trên Dashboard</t>
  </si>
  <si>
    <t>Cấu hình Cột trong Báo cáo trực quan</t>
  </si>
  <si>
    <t>Chuyên viên biểu diễn dữ liệu tạo mới Cột trên Dashboard</t>
  </si>
  <si>
    <t>Ngươì dùng sửa kích thước Cột trên Dashboard</t>
  </si>
  <si>
    <t>Chuyên viên biểu diễn dữ liệu di chuyển các Cột trên Dashboard</t>
  </si>
  <si>
    <t>Chuyên viên biểu diễn dữ liệu xếp chồng cột trong hàng trên Dashboard</t>
  </si>
  <si>
    <t>Chuyên viên biểu diễn dữ liệu xóa các Cột trên Dashboard</t>
  </si>
  <si>
    <t>Chuyên viên biểu diễn dữ liệu sửa CSS các Cột trên Dashboard</t>
  </si>
  <si>
    <t>Cấu hình thanh tiêu đề trong Báo cáo trực quan</t>
  </si>
  <si>
    <t>Chuyên viên biểu diễn dữ liệu tạo mới Tiêu đề trên Dashboard</t>
  </si>
  <si>
    <t>Ngươì dùng sửa kích thước Tiêu đề trên Dashboard</t>
  </si>
  <si>
    <t>Chuyên viên biểu diễn dữ liệu di chuyển Tiêu đề trên Dashboard</t>
  </si>
  <si>
    <t>Chuyên viên biểu diễn dữ liệu xóa Tiêu đề trên Dashboard</t>
  </si>
  <si>
    <t>Chuyên viên biểu diễn dữ liệu Thay đổi cỡ chữ cho tiêu đề trên Dashboard</t>
  </si>
  <si>
    <t>Chuyên viên biểu diễn dữ liệu sửa CSS các Tiêu đề trên Dashboard</t>
  </si>
  <si>
    <t>Cấu hình Markdown trong Báo cáo trực quan</t>
  </si>
  <si>
    <t>Chuyên viên biểu diễn dữ liệu tạo mới Markdown trên Dashboard</t>
  </si>
  <si>
    <t>Ngươì dùng sửa kích thước Markdown trên Dashboard</t>
  </si>
  <si>
    <t>Chuyên viên biểu diễn dữ liệu di chuyển Markdown trên Dashboard</t>
  </si>
  <si>
    <t>Chuyên viên biểu diễn dữ liệu xóa Markdown trên Dashboard</t>
  </si>
  <si>
    <t>Chuyên viên biểu diễn dữ liệu điền cú pháp Markdown trên Dashboard</t>
  </si>
  <si>
    <t>Chuyên viên biểu diễn dữ liệu điền thẻ HTML vào Markdown trên Dashboard</t>
  </si>
  <si>
    <t>Chuyên viên biểu diễn dữ liệu sửa CSS các Markdown trên Dashboard</t>
  </si>
  <si>
    <t>Cấu hình Iframe trong Báo cáo trực quan</t>
  </si>
  <si>
    <t>Chuyên viên biểu diễn dữ liệu tạo mới Iframe trên Dashboard</t>
  </si>
  <si>
    <t>Ngươì dùng sửa kích thước Iframe trên Dashboard</t>
  </si>
  <si>
    <t>Chuyên viên biểu diễn dữ liệu di chuyển Iframe trên Dashboard</t>
  </si>
  <si>
    <t>Chuyên viên biểu diễn dữ liệu xóa Iframe trên Dashboard</t>
  </si>
  <si>
    <t>Chuyên viên biểu diễn dữ liệu điền cú pháp Iframe trên Dashboard</t>
  </si>
  <si>
    <t>Chuyên viên biểu diễn dữ liệu điền thẻ HTML vào Iframe trên Dashboard</t>
  </si>
  <si>
    <t>Cấu hình bộ lọc trong Báo cáo trực quan</t>
  </si>
  <si>
    <t>Chuyên viên biểu diễn dữ liệu tạo mới Bộ lọc trên Dashboard</t>
  </si>
  <si>
    <t>Ngươì dùng sửa kích thước Bộ lọc trên Dashboard</t>
  </si>
  <si>
    <t>Chuyên viên biểu diễn dữ liệu di chuyển Bộ lọc trên Dashboard</t>
  </si>
  <si>
    <t>Chuyên viên biểu diễn dữ liệu xóa Bộ lọc trên Dashboard</t>
  </si>
  <si>
    <t>Chuyên viên biểu diễn dữ liệu điền cú pháp Bộ lọc trên Dashboard</t>
  </si>
  <si>
    <t>Cấu hình Phân cách trong Báo cáo trực quan</t>
  </si>
  <si>
    <t>Chuyên viên biểu diễn dữ liệu tạo mới Phân cách trên Dashboard</t>
  </si>
  <si>
    <t>Ngươì dùng sửa kích thước Phân cách trên Dashboard</t>
  </si>
  <si>
    <t>Chuyên viên biểu diễn dữ liệu di chuyển Phân cách trên Dashboard</t>
  </si>
  <si>
    <t>Chuyên viên biểu diễn dữ liệu xóa Phân cách trên Dashboard</t>
  </si>
  <si>
    <t>Thiết kế báo cáo dạng Biểu đồ</t>
  </si>
  <si>
    <t>Người dùng chọn bộ dữ liệu.
Hệ thống ghi nhận thông tin tạo và hiển thị Biểu đồ  theo tiêu chí cấu hình</t>
  </si>
  <si>
    <t>Người dùng chọn kiểu hiển thị.
Hệ thống ghi nhận thông tin tạo và hiển thị Biểu đồ  theo tiêu chí cấu hình</t>
  </si>
  <si>
    <t>Người dùng chọn cấu hình thời gian.
Hệ thống hiển thị báo cáo dạng Biểu đồ  được hiển thị theo cấu hình thời gian.</t>
  </si>
  <si>
    <t>Người dùng chọn cấu hình truy vấn.
Hệ thống ghi nhận thông tin tạo và hiển thị Biểu đồ  theo tiêu chí cấu hình</t>
  </si>
  <si>
    <t>Người dùng chọn cấu hình bộ lọc.
Hệ thống ghi nhận thông tin tạo và hiển thị Biểu đồ  theo tiêu chí cấu hình</t>
  </si>
  <si>
    <t>Người dùng chọn cấu hình giới hạn số hàng.
Hệ thống ghi nhận thông tin tạo và hiển thị Biểu đồ  theo tiêu chí cấu hình</t>
  </si>
  <si>
    <t>Người dùng chọn cấu hình sắp xếp theo thuộc tính.
Hệ thống ghi nhận thông tin tạo và hiển thị Biểu đồ  theo tiêu chí cấu hình</t>
  </si>
  <si>
    <t>Người dùng chọn cấu hình tùy biến kiểu hiển thị.
Hệ thống ghi nhận thông tin tạo và hiển thị Biểu đồ  theo tiêu chí cấu hình</t>
  </si>
  <si>
    <t>Người dùng chọn cấu hình nâng cao.
Hệ thống ghi nhận thông tin tạo và hiển thị Biểu đồ  theo tiêu chí cấu hình</t>
  </si>
  <si>
    <t>Thiết kế báo cáo dạng bảng số liệu</t>
  </si>
  <si>
    <t>Người dùng chọn bộ dữ liệu.
Hệ thống ghi nhận thông tin tạo và hiển thị bảng số liệu theo tiêu chí cấu hình</t>
  </si>
  <si>
    <t>Người dùng chọn kiểu hiển thị.
Hệ thống ghi nhận thông tin tạo và hiển thị bảng số liệu theo tiêu chí cấu hình</t>
  </si>
  <si>
    <t>Người dùng chọn cấu hình thời gian.
Hệ thống hiển thị báo cáo dạng bảng số liệu được hiển thị theo cấu hình thời gian.</t>
  </si>
  <si>
    <t>Người dùng chọn cấu hình truy vấn.
Hệ thống ghi nhận thông tin tạo và hiển thị bảng số liệu theo tiêu chí cấu hình</t>
  </si>
  <si>
    <t>Người dùng chọn cấu hình bộ lọc.
Hệ thống ghi nhận thông tin tạo và hiển thị bảng số liệu theo tiêu chí cấu hình</t>
  </si>
  <si>
    <t>Người dùng chọn cấu hình giới hạn số hàng.
Hệ thống ghi nhận thông tin tạo và hiển thị bảng số liệu theo tiêu chí cấu hình</t>
  </si>
  <si>
    <t>Người dùng chọn cấu hình sắp xếp theo thuộc tính.
Hệ thống ghi nhận thông tin tạo và hiển thị bảng số liệu theo tiêu chí cấu hình</t>
  </si>
  <si>
    <t>Người dùng chọn cấu hình tùy biến kiểu hiển thị.
Hệ thống ghi nhận thông tin tạo và hiển thị bảng số liệu theo tiêu chí cấu hình</t>
  </si>
  <si>
    <t>Người dùng chọn cấu hình nâng cao.
Hệ thống ghi nhận thông tin tạo và hiển thị bảng số liệu theo tiêu chí cấu hình</t>
  </si>
  <si>
    <t>Thiết kế báo cáo dạng Bản dồ</t>
  </si>
  <si>
    <t>Người dùng chọn bộ dữ liệu.
Hệ thống ghi nhận thông tin tạo và hiển thị bản đồ</t>
  </si>
  <si>
    <t>Người dùng chọn kiểu hiển thị.
Hệ thống ghi nhận thông tin tạo và hiển thị bản đồ</t>
  </si>
  <si>
    <t>Người dùng chọn cấu hình thời gian.
Hệ thống hiển thị báo cáo dạng biểu đồ số lớn được hiển thị theo cấu hình thời gian.</t>
  </si>
  <si>
    <t>Người dùng chọn cấu hình truy vấn.
Hệ thống ghi nhận thông tin tạo và hiển thị bản đồ</t>
  </si>
  <si>
    <t>Người dùng chọn cấu hình bộ lọc.
Hệ thống ghi nhận thông tin tạo và hiển thị bản đồ</t>
  </si>
  <si>
    <t>Người dùng chọn cấu hình giới hạn số hàng.
Hệ thống ghi nhận thông tin tạo và hiển thị bản đồ</t>
  </si>
  <si>
    <t>Người dùng chọn cấu hình sắp xếp theo thuộc tính.
Hệ thống ghi nhận thông tin tạo và hiển thị bản đồ</t>
  </si>
  <si>
    <t>Người dùng chọn cấu hình tùy biến kiểu hiển thị.
Hệ thống ghi nhận thông tin tạo và hiển thị bản đồ</t>
  </si>
  <si>
    <t>Người dùng chọn cấu hình nâng cao.
Hệ thống ghi nhận thông tin tạo và hiển thị bản đồ</t>
  </si>
  <si>
    <t>II.2</t>
  </si>
  <si>
    <t>Quản lý Data</t>
  </si>
  <si>
    <t>Quản lý Dataset</t>
  </si>
  <si>
    <t>Chuyên viên biểu diễn dữ liệu chọn xem danh sách dataset.
Hệ thống kiểm tra, nếu hợp lệ hiển thị thông tin ra màn hình, nếu không hợp lệ báo lỗi cụ thể.</t>
  </si>
  <si>
    <t>Chuyên viên biểu diễn dữ liệu chọn xem chi tiết dataset.
Hệ thống kiểm tra, nếu hợp lệ hiển thị thông tin ra màn hình, nếu không hợp lệ báo lỗi cụ thể.</t>
  </si>
  <si>
    <t>Chuyên viên biểu diễn dữ liệu chọn tạo mới 1 dataset, lưu dưới dạng table trong csdl để phục vụ mục đích tạo báo cáo, vẽ biểu đồ.
Hệ thống tiếp nhận, xử lý, nếu hợp lệ hiển thị thông báo thành công và lưu dữ liệu, nếu không hợp lệ báo lỗi cụ thể.</t>
  </si>
  <si>
    <t>Chuyên viên biểu diễn dữ liệu thực hiện sửa dữ liệu của dataset (lưu dưới dạng table trong csdl) để phục vụ mục đích tạo báo cáo, vẽ biểu đồ.
Hệ thống kiểm tra, nếu hợp lệ thông báo thành công và lưu dữ liệu, nếu không hợp lệ báo lỗi cụ thể.</t>
  </si>
  <si>
    <t>Chuyên viên biểu diễn dữ liệu thực hiện xóa dữ liệu của dataset.
Hệ thống kiểm tra quyền, nếu hợp lệ thông báo xóa dữ liệu thành công và lưu dữ liệu, nếu không hợp lệ báo lỗi cụ thể.</t>
  </si>
  <si>
    <t>Chuyên viên biểu diễn dữ liệu nhập tiêu chí dataset muốn tìm kiếm.
Hệ thống hiển thị kết quả tìm kiếm theo các tiêu chí đã chọn.</t>
  </si>
  <si>
    <t>Chuyên viên biểu diễn dữ liệu chọn chia sẻ dataset.
Hệ thống kiểm tra quyền, nếu hợp lệ thực hiện chia sẻ dữ liệu và thông báo chia sẻ dữ liệu thành công, nếu không hợp lệ báo lỗi cụ thể.</t>
  </si>
  <si>
    <t>Chuyên viên biểu diễn dữ liệu thực hiện xem lịch sử thay đổi của dataset.
Hệ thống kiểm tra, hiện thị thông tin lịch sử thay đổi của dataset ra ngoài màn hình.</t>
  </si>
  <si>
    <t>Quản lý Database</t>
  </si>
  <si>
    <t>Chuyên viên biểu diễn dữ liệu thực hiện xem danh sách database đã được kết nối trên hệ thống.
Hệ thống kiểm tra quyền truy cập, nếu hợp lệ hiển thị màn hình danh sách database, nếu không hợp lệ báo lỗi cụ thể.</t>
  </si>
  <si>
    <t>Chuyên viên biểu diễn dữ liệu thực hiện xem chi tiết database đã được kết nối trên hệ thống.
Hệ thống kiểm tra quyền truy cập, nếu hợp lệ hiển thị màn hình chi tiết database được chọn, nếu không hợp lệ báo lỗi cụ thể.</t>
  </si>
  <si>
    <t>Chuyên viên biểu diễn dữ liệu tạo mới kết nối tới database, nhập các thông tin bắt buộc.
Hệ thống kiểm tra, nếu hợp lệ thông báo tạo mới thành công và lưu dữ liệu, nếu không hợp lệ báo lỗi cụ thể.</t>
  </si>
  <si>
    <t>Chuyên viên biểu diễn dữ liệu chọn test kết nối mới tới database.
Hệ thống kiểm tra, nếu hợp lệ thông báo kết nối thành công và hiển thị màn hình thông tin kết nối, nếu không hợp lệ báo lỗi cụ thể.</t>
  </si>
  <si>
    <t>Chuyên viên biểu diễn dữ liệu thực hiện sửa thông tin database.
Hệ thống kiểm tra quyền truy cập, nếu hợp lệ thông báo sửa thành công và lưu dữ liệu, nếu không hợp báo lỗi cụ thể.</t>
  </si>
  <si>
    <t>Chuyên viên biểu diễn dữ liệu chọn xóa kết nối database.
Hệ thống kiểm tra quyền, nếu hợp lệ thông báo xóa thành công và lưu dữ liệu, nếu không hợp lệ báo lỗi cụ thể.</t>
  </si>
  <si>
    <t>Chuyên viên biểu diễn dữ liệu thực hiện tìm kiếm database, nhập tiêu chí tìm kiếm.
Hệ thống tìm kiếm thông tin trong CSDL, nếu hợp lệ hiển thị thông tin theo tiêu chí tìm kiếm ra ngoài màn hình, nếu không hợp lệ báo lỗi cụ thể.</t>
  </si>
  <si>
    <t>Chuyên viên biểu diễn dữ liệu chọn nhìn trạng thái database.
Hệ thống hiển thị màn hình thông tin trạng thái database.</t>
  </si>
  <si>
    <t>Quản lý Truy vấn</t>
  </si>
  <si>
    <t>Chuyên viên biểu diễn dữ liệu thực hiện tạo mới Truy vấn, nhập câu lệnh truy vấn.
Hệ thống kiểm tra, nếu hợp lệ hiển thị thông tin theo tiêu chí truy vấn và lưu dữ liệu, nếu không hợp lệ báo lỗi cụ thể.</t>
  </si>
  <si>
    <t>Chuyên viên biểu diễn dữ liệu chọn cập nhật lại truy vấn.
Hệ thống kiểm tra quyền, nếu hợp lệ thông báo cập nhật thành công và lưu dữ liệu, nếu không hợp lệ báo lỗi cụ thể.</t>
  </si>
  <si>
    <t>Chuyên viên biểu diễn dữ liệu chọn xem danh sách truy vấn.
Hệ thống xử lý, hiển thị danh sách truy vấn ra ngoài màn hình.</t>
  </si>
  <si>
    <t>Chuyên viên biểu diễn dữ liệu chọn truy vấn cần xem chi tiết.
Hệ thống xử lý, hiển thị màn hình chi tiết truy vấn được chọn.</t>
  </si>
  <si>
    <t>Chuyên viên biểu diễn dữ liệu thực hiện tìm kiếm Truy vấn, nhập tiêu chí tìm kiếm.
Hệ thống tìm kiếm thông tin trong CSDL, nếu hợp lệ hiển thị thông tin theo tiêu chí tìm kiếm ra ngoài màn hình, nếu không hợp lệ báo lỗi cụ thể.</t>
  </si>
  <si>
    <t>Chuyên viên biểu diễn dữ liệu chọn xóa Truy vấn.
Hệ thống kiểm tra quyền, nếu hợp lệ thông báo xóa thành công và lưu dữ liệu, nếu không hợp lệ báo lỗi cụ thể.</t>
  </si>
  <si>
    <t>Chuyên viên biểu diễn dữ liệu thực hiện xem Truy vấn đã dùng gần đây.
Hệ thống xử lý, hiển thị màn hình thông tin Truy vấn đã dùng gần đây.</t>
  </si>
  <si>
    <t>Chuyên viên biểu diễn dữ liệu thực hiện chia sẻ Truy vấn với Chuyên viên biểu diễn dữ liệu khác.
Hệ thống kiểm tra quyền, nếu hợp lệ thông báo chia sẻ thành công và chia sẻ thông tin cho người được chọn, nếu không hợp lệ báo lỗi cụ thể.</t>
  </si>
  <si>
    <t>II.3</t>
  </si>
  <si>
    <t xml:space="preserve">Quản lý thư mục </t>
  </si>
  <si>
    <t>Quản lý Thư mục dùng chung</t>
  </si>
  <si>
    <t>Chuyên viên biểu diễn dữ liệu chọn xem danh sách các thư mục.
Hệ thống hiển thị màn hình thông tin danh sách các thư mục.</t>
  </si>
  <si>
    <t>Chuyên viên biểu diễn dữ liệu chọn xem chi tiết các thư mục.
Hệ thống hiển thị màn hình thông tin chi tiết các thư mục.</t>
  </si>
  <si>
    <t>Chuyên viên biểu diễn dữ liệu chọn thêm thư mục con.
Hệ thống kiểm tra thông tin, nếu hợp lệ thông báo thêm mới thành công và lưu dữ liệu, nếu không hợp lệ báo lỗi cụ thể</t>
  </si>
  <si>
    <t>Chuyên viên biểu diễn dữ liệu chọn thư mục cần xóa, thực hiện xóa thư mục
Hệ thống kiểm tra bản ghi, nếu hợp lệ thông báo xóa thư mục thành công và lưu dữ liệu, nếu không hợp lệ báo lỗi cụ thể</t>
  </si>
  <si>
    <t>Chuyên viên biểu diễn dữ liệu thực hiện truy cập vào thư mục.
Hệ thống kiểm tra quyền, nếu hợp lệ điều hướng Chuyên viên biểu diễn dữ liệu vào thư mục, nếu không hợp lệ thông báo lỗi cụ thể.</t>
  </si>
  <si>
    <t>Chuyên viên biểu diễn dữ liệu thực hiện di chuyển đối tượng trong thư mục.
Hệ thống kiểm tra quyền, nếu hợp lệ xử lý di chuyển đối tưởng và thông báo ra màn hình, nếu không hợp lệ báo lỗi cụ thể.</t>
  </si>
  <si>
    <t>Chuyên viên biểu diễn dữ liệu thực hiện sao chép đối tượng trong thư mục.
Hệ thống kiểm tra quyền, nếu hợp lệ cho phép sao chép thành công, nếu không hợp lệ thông báo lỗi cụ thể.</t>
  </si>
  <si>
    <t>Quản lý Thư mục cá nhân</t>
  </si>
  <si>
    <t>Chuyên viên biểu diễn dữ liệu chọn xem danh sách các thư mục cá nhân.
Hệ thống hiển thị màn hình thông tin danh sách các thư mục cá nhân.</t>
  </si>
  <si>
    <t>Chuyên viên biểu diễn dữ liệu chọn xem chi tiết các thư mục cá nhân.
Hệ thống hiển thị màn hình thông tin chi tiết các thư mục cá nhân.</t>
  </si>
  <si>
    <t>Chuyên viên biểu diễn dữ liệu chọn thư mục cá nhân cần xóa, thực hiện xóa thư mục cá nhân
Hệ thống kiểm tra bản ghi, nếu hợp lệ thông báo xóa thư mục cá nhân thành công và lưu dữ liệu, nếu không hợp lệ báo lỗi cụ thể</t>
  </si>
  <si>
    <t>Chuyên viên biểu diễn dữ liệu thực hiện truy cập vào thư mục cá nhân.
Hệ thống kiểm tra quyền, nếu hợp lệ điều hướng Chuyên viên biểu diễn dữ liệu vào thư mục cá nhân, nếu không hợp lệ thông báo lỗi cụ thể.</t>
  </si>
  <si>
    <t>Chuyên viên biểu diễn dữ liệu thực hiện di chuyển đối tượng trong thư mục cá nhân.
Hệ thống kiểm tra quyền, nếu hợp lệ xử lý di chuyển đối tưởng và thông báo ra màn hình, nếu không hợp lệ báo lỗi cụ thể.</t>
  </si>
  <si>
    <t>Chuyên viên biểu diễn dữ liệu thực hiện sao chép đối tượng trong thư mục cá nhân.
Hệ thống kiểm tra quyền, nếu hợp lệ cho phép sao chép thành công, nếu không hợp lệ thông báo lỗi cụ thể.</t>
  </si>
  <si>
    <t>II.5</t>
  </si>
  <si>
    <t>Xây dựng Báo cáo trực quan cho các lĩnh vực</t>
  </si>
  <si>
    <t>Báo cáo trực quan ngành Y tế</t>
  </si>
  <si>
    <t>Báo cáo trực quan ngành Giáo dục và Đào tạo</t>
  </si>
  <si>
    <t>Báo cáo trực quan ngành Nông nghiệp và Phát triển nông thôn</t>
  </si>
  <si>
    <t>Báo cáo trực quan ngành Giao thông Vận tải</t>
  </si>
  <si>
    <t>Báo cáo trực quan ngành Tài nguyên Môi trường</t>
  </si>
  <si>
    <t>Báo cáo trực quan ngành Công thương</t>
  </si>
  <si>
    <t>III</t>
  </si>
  <si>
    <t>Phần mềm phân tích dữ liệu</t>
  </si>
  <si>
    <t>III.1</t>
  </si>
  <si>
    <t>Dự báo phục vụ cho công tác hoạch định, sắp xếp cho việc tuyển sinh đầu cấp</t>
  </si>
  <si>
    <t>Chuyên viên phân tích dữ liệu</t>
  </si>
  <si>
    <t>III.2</t>
  </si>
  <si>
    <t>Phân tích đặc trưng thổ nhưỡng nhằm tối ưu hiệu quả nuôi trồng nông lâm thủy sản, quản lý thủy lợi…</t>
  </si>
  <si>
    <t>III.3</t>
  </si>
  <si>
    <t>Tổng hợp dữ liệu xuyên suốt qua các kỳ báo cáo, hỗ trợ dự báo cho các chỉ tiêu chính của lĩnh vực công thương (thương mại, an toàn thực phẩm, sản xuất công nghiệp, điện lực...)</t>
  </si>
  <si>
    <t>III.4</t>
  </si>
  <si>
    <t>Cảnh báo các thay đổi đột biến của dữ liệu ngành Công thương</t>
  </si>
  <si>
    <t>III.5</t>
  </si>
  <si>
    <t xml:space="preserve">Hỗ trợ quá trình đưa ra quyết định cho các hoạt động cấp phép, phê duyệt hồ sơ sử dụng đất đai </t>
  </si>
  <si>
    <t>Phần mềm Thu thập, liên kết dữ liệu</t>
  </si>
  <si>
    <t>IV</t>
  </si>
  <si>
    <t>IV.1</t>
  </si>
  <si>
    <t>Quản lý tác vụ</t>
  </si>
  <si>
    <t>Quản lý Job</t>
  </si>
  <si>
    <t>QTHT chọn phân hệ Quản lý Job, hệ thống trả về danh sách Job</t>
  </si>
  <si>
    <t>QTHT tìm kiếm Job bằng tên và thẻ, hệ thống trả về danh sách Job tương ứng</t>
  </si>
  <si>
    <t>QTHTchọn khởi động Job, hệ thống khởi động Job đã chọn</t>
  </si>
  <si>
    <t>QTHTchọn tạm dừng/bỏ tạm dừng Job, hệ thống tạm dừng/bỏ tạm dừng Job đã chọn</t>
  </si>
  <si>
    <t>QTHT chọn nút xóa Job, hệ thống hiển thị cảnh báo yêu cầu QTHT xác nhận trước khi xóa Job</t>
  </si>
  <si>
    <t>QTHT chọn làm mới Job, hệ thống cập nhật thông tin mới của Job và khởi động lại</t>
  </si>
  <si>
    <t>QTHT chọn xem chi tiết Job dạng Tree View, hệ thống hiển thị thông tin chi tiết của Job dạng Tree View</t>
  </si>
  <si>
    <t>QTHT chọn xem chi tiết Job dạng Graph View, hệ thống hiển thị thông tin chi tiết của Job dạng Graph View</t>
  </si>
  <si>
    <t>QTHT chọn xem thông tin về Task duration, hệ thống hiển thị thông tin về Task duration</t>
  </si>
  <si>
    <t>QTHT chọn xem thông tin về Task tries, hệ thống hiển thị thông tin về Task tries</t>
  </si>
  <si>
    <t>QTHT chọn xem thông tin về Landing times, hệ thống hiển thị thông tin về  Landing times</t>
  </si>
  <si>
    <t>QTHT chọn xem thông tin về mã nguồn của Job, hệ thống hiển thị thông tin mã nguồn của Job</t>
  </si>
  <si>
    <t>Quán lý Job runs</t>
  </si>
  <si>
    <t>QTHT xem danh sách Job runs. Hệ thống hiển thị danh sách Job runs</t>
  </si>
  <si>
    <t>QTHT thêm mới Job runs. Hệ thống lưu dữ liệu Job runs mới</t>
  </si>
  <si>
    <t>QTHT tìm kiếm Job runs. Hệ thống trả về danh sách kết quả tìm kiểm Job runs</t>
  </si>
  <si>
    <t>QTHT lọc Job runs theo các tiêu chí. Hệ thống trả về danh sách kết quả tìm kiếm Job runs theo các tiêu chí</t>
  </si>
  <si>
    <t>QTHT xóa Job runs. Hệ thống hiển thị cảnh báo yêu cầu QTHT xác nhận xóa trước khi xóa Job runs</t>
  </si>
  <si>
    <t>QTHT cập nhật Job runs. Hệ thống lưu lại thông tin Job runs đã được cập nhật</t>
  </si>
  <si>
    <t>QTHT xem chi tiết Job runs. Hệ thống hiển thị thông tin chi tiết của Job runs tương ứng</t>
  </si>
  <si>
    <t>QTHT theo dõi trạng thái Job runs. Hệ thống hiển thị trạng thái của Job runs tương ứng</t>
  </si>
  <si>
    <t>Quán lý Task Instances</t>
  </si>
  <si>
    <t>QTHT xem danh sách Task Instances. Hệ thống hiển thị danh sách Task Instances</t>
  </si>
  <si>
    <t>QTHT tìm kiếm Task Instances. Hệ thống trả về danh sách kết quả tìm kiểm Task Instances</t>
  </si>
  <si>
    <t>QTHT lọc Task Instances theo các tiêu chí. Hệ thống trả về danh sách kết quả tìm kiếm Task Instances theo các tiêu chí</t>
  </si>
  <si>
    <t>QTHT xem chi tiết Task Instances. Hệ thống hiển thị thông tin chi tiết của Task Instances tương ứng</t>
  </si>
  <si>
    <t>QTHT theo dõi trạng thái Task Instances. Hệ thống hiển thị trạng thái của Task Instances tương ứng</t>
  </si>
  <si>
    <t>IV.2</t>
  </si>
  <si>
    <t>Quản lý cấu hình</t>
  </si>
  <si>
    <t>Quản lí Variable</t>
  </si>
  <si>
    <t>QTHT xem danh sách Variable. Hệ thống hiển thị danh sách Variable</t>
  </si>
  <si>
    <t>QTHT thêm mới Variable. Hệ thống lưu dữ liệu Variable mới</t>
  </si>
  <si>
    <t>QTHT tìm kiếm Variable. Hệ thống trả về danh sách kết quả tìm kiểm Variable</t>
  </si>
  <si>
    <t>QTHT xóa Variable. Hệ thống hiển thị cảnh báo yêu cầu QTHT xác nhận xóa trước khi xóa Variable</t>
  </si>
  <si>
    <t>QTHT cập nhật Variable. Hệ thống lưu lại thông tin Variable đã được cập nhật</t>
  </si>
  <si>
    <t>QTHT import Variable. Hệ thống lưu lại thông tin Variable đã được import</t>
  </si>
  <si>
    <t>QTHT chọn nhiều Variable cùng lúc. Hệ thống để người dùng thao tác với nhiều Variable cùng luc</t>
  </si>
  <si>
    <t>QTHT chọn xuất dữ liệu dữ liệu Variable. Hệ thống  trả về file dữ liệu Variable được chọn để người dùng tải về</t>
  </si>
  <si>
    <t>QTHT chọn làm mới dữ liệu Variable. Hệ thống  làm mới danh sách Variable</t>
  </si>
  <si>
    <t>Thiết kế Job</t>
  </si>
  <si>
    <t>QTHT xem danh sách Tab. Hệ thống hiển thị danh sách Tab</t>
  </si>
  <si>
    <t>QTHT tạo mới Tab. Hệ thống tạo mới Tab theo thông tin người dùng</t>
  </si>
  <si>
    <t>QTHT cập nhật thông tin Tab. Hệ thống lưu cập nhật thông tin Tab</t>
  </si>
  <si>
    <t>QTHT xóa Tab. Hệ thống hiển thị thông báo xác nhận trước khi xóa Tab</t>
  </si>
  <si>
    <t>QTHT xem danh sách category. Hệ thống hiển thị danh sách category</t>
  </si>
  <si>
    <t>QTHT tạo mới category. Hệ thống tạo mới category theo thông tin người dùng</t>
  </si>
  <si>
    <t>QTHT cập nhật thông tin category. Hệ thống lưu cập nhật thông tin category</t>
  </si>
  <si>
    <t>QTHT xóa category. Hệ thống hiển thị thông báo xác nhận trước khi xóa category</t>
  </si>
  <si>
    <t>QTHT xem danh sách Job. Hệ thống hiển thị danh sách Job</t>
  </si>
  <si>
    <t>QTHT tạo mới Job. Hệ thống tạo mới Job theo thông tin người dùng</t>
  </si>
  <si>
    <t>QTHT cập nhật thông tin Job. Hệ thống lưu cập nhật thông tin Job</t>
  </si>
  <si>
    <t>QTHT xóa Job. Hệ thống hiển thị thông báo xác nhận trước khi xóa Job</t>
  </si>
  <si>
    <t>Cấu hình Job</t>
  </si>
  <si>
    <t>QTHT chọn xem cấu hình Job, hệ thống hiển thị các kết nối Operator của Job đó</t>
  </si>
  <si>
    <t>QTHT tìm kiếm Operator để thêm vào Job, hệ thống hiển thị các Operator là kết quả tìm kiếm</t>
  </si>
  <si>
    <t>QTHT chọn thêm các Operator cho Job, hệ thống thêm Operator vào trong Job</t>
  </si>
  <si>
    <t>QTHT chọn import các Operator mẫu, hệ thống hiển thị các template mẫu và giao diện cho người dùng cấu hình và lưu lại cấu hình khi hoàn thành</t>
  </si>
  <si>
    <t>QTHT chọn lưu Job, hệ thống lưu lại Job</t>
  </si>
  <si>
    <t>QTHT chọn điều chỉnh cấu hình Job, hệ thống hiển thị giao diện cho người dùng cấu hình và lưu lại cấu hình khi hoàn thành</t>
  </si>
  <si>
    <t>QTHT chọn chạy thử Job, hệ thống chạy thử Job và thông báo lại kết quả cho người dùng</t>
  </si>
  <si>
    <t>QTHT chọn khôi phục lại cấu hình, hệ thống khôi phục lại cấu hình từ lần lưu trước</t>
  </si>
  <si>
    <t>QTHT chọn xuất bản Job, hệ thống xuất bản Job để sử dụng trong phần quản lý Job</t>
  </si>
  <si>
    <t>Quản lý ETL Operator</t>
  </si>
  <si>
    <t>QTHT xem danh sách ETL Operator. Hệ thống hiển thị danh sách ETL Operator</t>
  </si>
  <si>
    <t>QTHT thêm mới ETL Operator. Hệ thống lưu dữ liệu ETL Operator mới</t>
  </si>
  <si>
    <t>QTHT tìm kiếm ETL Operator. Hệ thống trả về danh sách kết quả tìm kiểm ETL Operator</t>
  </si>
  <si>
    <t>QTHT xóa ETL Operator. Hệ thống hiển thị cảnh báo yêu cầu QTHT xác nhận xóa trước khi xóa ETL Operator</t>
  </si>
  <si>
    <t>QTHT cập nhật ETL Operator. Hệ thống lưu lại thông tin ETL Operator đã được cập nhật</t>
  </si>
  <si>
    <t>QTHT import ETL Operator. Hệ thống lưu lại thông tin ETL Operator đã được import</t>
  </si>
  <si>
    <t>QTHT chọn nhiều ETL Operator cùng lúc. Hệ thống để người dùng thao tác với nhiều ETL Operator cùng luc</t>
  </si>
  <si>
    <t>QTHT chọn xuất dữ liệu dữ liệu ETL Operator. Hệ thống  trả về file dữ liệu ETL Operator được chọn để người dùng tải về</t>
  </si>
  <si>
    <t>QTHT chọn xuất bản dữ liệu ETL Operator. Hệ thống  xuất bản Operator được chọn</t>
  </si>
  <si>
    <t>Quản lý ETL List Data</t>
  </si>
  <si>
    <t>QTHT xem danh sách ETL List Data. Hệ thống hiển thị danh sách ETL List Data</t>
  </si>
  <si>
    <t>QTHT thêm mới ETL List Data. Hệ thống lưu dữ liệu ETL List Data mới</t>
  </si>
  <si>
    <t>QTHT tìm kiếm ETL List Data. Hệ thống trả về danh sách kết quả tìm kiểm ETL List Data</t>
  </si>
  <si>
    <t>QTHT xóa ETL List Data. Hệ thống hiển thị cảnh báo yêu cầu QTHT xác nhận xóa trước khi xóa ETL List Data</t>
  </si>
  <si>
    <t>QTHT cập nhật ETL List Data. Hệ thống lưu lại thông tin ETL List Data đã được cập nhật</t>
  </si>
  <si>
    <t>QTHT chọn làm mới dữ liệu ETL List Data. Hệ thống  làm mới danh sách ETL List Data</t>
  </si>
  <si>
    <t>Quản lý connection</t>
  </si>
  <si>
    <t>QTHT xem danh sách connection. Hệ thống hiển thị danh sách connection</t>
  </si>
  <si>
    <t>QTHT thêm mới connection. Hệ thống lưu dữ liệu connection mới</t>
  </si>
  <si>
    <t>QTHT tìm kiếm connection. Hệ thống trả về danh sách kết quả tìm kiểm connection</t>
  </si>
  <si>
    <t>QTHT xóa connection. Hệ thống hiển thị cảnh báo yêu cầu QTHT xác nhận xóa trước khi xóa connection</t>
  </si>
  <si>
    <t>QTHT cập nhật connection. Hệ thống lưu lại thông tin connection đã được cập nhật</t>
  </si>
  <si>
    <t>QTHT chọn nhiều connection cùng lúc. Hệ thống để người dùng thao tác với nhiều connection cùng luc</t>
  </si>
  <si>
    <t>QTHT chọn làm mới dữ liệuconnection. Hệ thống  làm mới danh sách connection</t>
  </si>
  <si>
    <t>Quán lý file</t>
  </si>
  <si>
    <t>QTHT xem danh sách file. Hệ thống hiển thị danh sách file</t>
  </si>
  <si>
    <t>QTHT tạo thư mục mới. Hệ thống lưu lại thư mục trong cây thư mục</t>
  </si>
  <si>
    <t>QTHT tải lên file mới. Hệ thống lưu lại file tải lên</t>
  </si>
  <si>
    <t>QTHT tải về file. Hệ thống cho người dùng tải về file</t>
  </si>
  <si>
    <t>QTHT xóa  file. Hệ thống cảnh báo người dùng trước khi xóa file</t>
  </si>
  <si>
    <t>QTHT chọn đổi tên/di chuyển file. Hệ thống hiển thị giao diện để người dùng đổi tên/di chuyển file</t>
  </si>
  <si>
    <t>IV.3</t>
  </si>
  <si>
    <t>Các hàm ETL</t>
  </si>
  <si>
    <t>Hàm SQL</t>
  </si>
  <si>
    <t>Hàm chạy câu lệnh SQL</t>
  </si>
  <si>
    <t>Hàm chạy câu lệnh SQL trong file</t>
  </si>
  <si>
    <t>Hàm tạo CSDL</t>
  </si>
  <si>
    <t>Hàm tạo bảng trong CSDL</t>
  </si>
  <si>
    <t>Hàm tạo thủ tục trong CSDL</t>
  </si>
  <si>
    <t>Hàm tạo hàm trong CSDL</t>
  </si>
  <si>
    <t>Hàm gán dữ liệu vào bảng</t>
  </si>
  <si>
    <t>Hàm gán và cập nhật dữ liệu theo khóa</t>
  </si>
  <si>
    <t>Hàm gán và xóa dữ liệu theo khóa</t>
  </si>
  <si>
    <t>Hàm gán tất cả dữ liệu vào bảng</t>
  </si>
  <si>
    <t>Hàm lưu dự phòng danh sách bảng</t>
  </si>
  <si>
    <t>Hàm lưu dự phòng CSDL</t>
  </si>
  <si>
    <t>Hàm xử lý dữ liệu</t>
  </si>
  <si>
    <t>Hàm chuyển đổi json thành json</t>
  </si>
  <si>
    <t>Hàm chuyển đổi array thành json</t>
  </si>
  <si>
    <t>Hàm chuyển đổi json thành array</t>
  </si>
  <si>
    <t>Hàm chuyển đổi array thành array</t>
  </si>
  <si>
    <t>Hàm chuyển đổi dữ liệu bằng function</t>
  </si>
  <si>
    <t>Hàm chuyển đổi xml thành json</t>
  </si>
  <si>
    <t>Hàm chuyển đổi xml thành array</t>
  </si>
  <si>
    <t>Hàm chuyển đổi txt thành json</t>
  </si>
  <si>
    <t>Hàm chuyển đổi txt thành array</t>
  </si>
  <si>
    <t>Hàm xử lý file</t>
  </si>
  <si>
    <t>Hàm di chuyển file</t>
  </si>
  <si>
    <t>Hàm copy file</t>
  </si>
  <si>
    <t>Hàm xóa file</t>
  </si>
  <si>
    <t>Hàm mở file csv</t>
  </si>
  <si>
    <t>Hàm mở file excel</t>
  </si>
  <si>
    <t>Hàm mở file parquet</t>
  </si>
  <si>
    <t>Hàm mở file avro</t>
  </si>
  <si>
    <t>Hàm mở file txt</t>
  </si>
  <si>
    <t>Hàm sửa tên file</t>
  </si>
  <si>
    <t>Hàm chuyển file sang server khác</t>
  </si>
  <si>
    <t>Hàm copy file sang server khác</t>
  </si>
  <si>
    <t>Hàm lấy file từ server khác</t>
  </si>
  <si>
    <t>Hàm xóa file từ server khác</t>
  </si>
  <si>
    <t>Hàm xử lý API</t>
  </si>
  <si>
    <t>Hàm lấy dữ liệu từ API</t>
  </si>
  <si>
    <t>Hàm lấy dữ liệu từ html</t>
  </si>
  <si>
    <t>Hàm lấy dữ liệu từ ajax</t>
  </si>
  <si>
    <t>Hàm lấy dữ liệu từ baseauthen</t>
  </si>
  <si>
    <t>Hàm lấy dữ liệu từ oauth</t>
  </si>
  <si>
    <t>Hàm lấy dữ liệu từ oauth2</t>
  </si>
  <si>
    <t>Hàm xử lý MongoDB</t>
  </si>
  <si>
    <t>Hàm lấy dữ liệu MongoDB từ aggregate</t>
  </si>
  <si>
    <t>Hàm lấy dữ liệu MongoDB từ filter</t>
  </si>
  <si>
    <t>Hàm gán dữ liệu (bỏ qua khi key trùng) MongoDB</t>
  </si>
  <si>
    <t>Hàm gán tất cả dữ liệu MongoDB</t>
  </si>
  <si>
    <t>Hàm gán và cập nhật dữ liệu MongoDB</t>
  </si>
  <si>
    <t>Hàm gán và xóa dữ liệu MongoDB</t>
  </si>
  <si>
    <t>Hàm tạo giá trị tham chiếu MongoDB</t>
  </si>
  <si>
    <t>Hàm xử lý Elasticsearch</t>
  </si>
  <si>
    <t>Hàm lấy dữ liệu Elasticsearch từ filter</t>
  </si>
  <si>
    <t>Hàm gán dữ liệu (bỏ qua khi key trùng) Elasticsearch</t>
  </si>
  <si>
    <t>Hàm gán tất cả dữ liệu Elasticsearch</t>
  </si>
  <si>
    <t>Hàm gán và cập nhật dữ liệu Elasticsearch</t>
  </si>
  <si>
    <t>Hàm gán và xóa dữ liệu Elasticsearch</t>
  </si>
  <si>
    <t>Hàm tạo giá trị tham chiếu Elasticsearch</t>
  </si>
  <si>
    <t>Hàm xử lý Spark</t>
  </si>
  <si>
    <t>Hàm lấy dữ liệu Spark từ SQL</t>
  </si>
  <si>
    <t>Hàm gán dữ liệu (bỏ qua khi key trùng) Spark</t>
  </si>
  <si>
    <t>Hàm gán tất cả dữ liệu Spark</t>
  </si>
  <si>
    <t>Hàm gán và cập nhật dữ liệu Spark</t>
  </si>
  <si>
    <t>Hàm gán và xóa dữ liệu Spark</t>
  </si>
  <si>
    <t>Hàm tạo bảng Spark</t>
  </si>
  <si>
    <t>IV.4</t>
  </si>
  <si>
    <t>Đồng bộ dữ liệu</t>
  </si>
  <si>
    <t>Đồng bộ dữ liệu ngành Y tế</t>
  </si>
  <si>
    <t>Đồng bộ dữ liệu ngành Giáo dục và Đào tạo</t>
  </si>
  <si>
    <t>Đồng bộ dữ liệu ngành Nông nghiệp và Phát triển nông thôn</t>
  </si>
  <si>
    <t>Đồng bộ dữ liệu ngành Giao thông Vận tải</t>
  </si>
  <si>
    <t>Đồng bộ dữ liệu ngành Tài nguyên Môi trường</t>
  </si>
  <si>
    <t>Đồng bộ dữ liệu ngành Công Thương</t>
  </si>
  <si>
    <t>C</t>
  </si>
  <si>
    <t>Phần mềm nền tảng giao diện dữ liệu</t>
  </si>
  <si>
    <t>V</t>
  </si>
  <si>
    <t>Phần mềm quản lý giao diện lập trình ứng dụng (API)</t>
  </si>
  <si>
    <t>V.1</t>
  </si>
  <si>
    <t>Quản lý API</t>
  </si>
  <si>
    <t>QTHT chọn để truy cập trang quản lý API trên thanh menu</t>
  </si>
  <si>
    <t>QTHT xem danh sách API dạng lưới</t>
  </si>
  <si>
    <t>QTHT xem danh sách API dạng bảng</t>
  </si>
  <si>
    <t>QTHT chọn API để xem chi tiết API</t>
  </si>
  <si>
    <t>QTHT chọn nút xóa để xóa API</t>
  </si>
  <si>
    <t>QTHT chọn nút tải CSV để tải về danh sách API dưới dạng file CSV</t>
  </si>
  <si>
    <t>QTHT chọn nút in để in ra danh sách API</t>
  </si>
  <si>
    <t>QTHT chọn nút xem cột để lựa chọn các cột thông tin trong danh sách API</t>
  </si>
  <si>
    <t>QTHT chọn nút tạo API để tạo API</t>
  </si>
  <si>
    <t>Quản lý API (trên cổng API)</t>
  </si>
  <si>
    <t>NSD</t>
  </si>
  <si>
    <t>NSD chọn để truy cập trang quản lý API (trên cổng API) trên thanh menu</t>
  </si>
  <si>
    <t>NSD xem danh sách API (trên cổng API) dạng lưới</t>
  </si>
  <si>
    <t>NSD xem danh sách API (trên cổng API) dạng bảng</t>
  </si>
  <si>
    <t>NSD chọn API (trên cổng API) để xem chi tiết API (trên cổng API)</t>
  </si>
  <si>
    <t>NSD chọn nút xóa để xóa API (trên cổng API)</t>
  </si>
  <si>
    <t>NSD chọn nút tải CSV để tải về danh sách API (trên cổng API) dưới dạng file CSV</t>
  </si>
  <si>
    <t>NSD chọn nút in để in ra danh sách API (trên cổng API)</t>
  </si>
  <si>
    <t>NSD chọn nút xem cột để lựa chọn các cột thông tin trong danh sách API (trên cổng API)</t>
  </si>
  <si>
    <t>NSD chọn đánh giá chất lượng API theo số sao</t>
  </si>
  <si>
    <t>Quản lý Service</t>
  </si>
  <si>
    <t>QTHT chọn để truy cập trang quản lý Service trên thanh menu</t>
  </si>
  <si>
    <t>QTHT xem danh sách Service dạng lưới</t>
  </si>
  <si>
    <t>QTHT xem danh sách Service dạng bảng</t>
  </si>
  <si>
    <t>QTHT chọn Serice để xem chi tiết Service</t>
  </si>
  <si>
    <t>QTHT chọn nút xóa để xóa Service</t>
  </si>
  <si>
    <t>QTHT chọn nút tạo API để tạo API từ Service</t>
  </si>
  <si>
    <t>QTHT tìm kiếm Service trên thanh tìm kiếm</t>
  </si>
  <si>
    <t>QTHT chọn số lượng Service hiển thị trên bảng</t>
  </si>
  <si>
    <t>QTHT chọn nút tạo Service để tạo Service</t>
  </si>
  <si>
    <t>Quản lý API Product</t>
  </si>
  <si>
    <t>QTHT chọn để truy cập trang quản lý API Product trên thanh menu</t>
  </si>
  <si>
    <t>QTHT xem danh sách API Product dạng lưới</t>
  </si>
  <si>
    <t>QTHT xem danh sách API Product dạng bảng</t>
  </si>
  <si>
    <t>QTHT chọn API Product để xem chi tiết API Product</t>
  </si>
  <si>
    <t>QTHT chọn nút xóa để xóa API Product</t>
  </si>
  <si>
    <t>QTHT chọn nút tải CSV để tải về danh sách API Product dưới dạng file CSV</t>
  </si>
  <si>
    <t>QTHT chọn nút in để in ra danh sách API Product</t>
  </si>
  <si>
    <t>QTHT chọn nút xem cột để lựa chọn các cột thông tin trong danh sách API Product</t>
  </si>
  <si>
    <t>QTHT chọn nút tạo để tạo API Product</t>
  </si>
  <si>
    <t>Quản lý Scope</t>
  </si>
  <si>
    <t>QTHT chọn để truy cập trang quản lý Scope trên thanh menu</t>
  </si>
  <si>
    <t>QTHT xem danh sách Scope dạng bảng</t>
  </si>
  <si>
    <t>QTHT chọn Scope để xem chi tiết Scope</t>
  </si>
  <si>
    <t>QTHT chọn nút xóa để xóa Scope</t>
  </si>
  <si>
    <t>QTHT chọn nút sửa để sửa Scope</t>
  </si>
  <si>
    <t>QTHT chọn nút tạo để tạo Scope</t>
  </si>
  <si>
    <t>QTHT tìm kiếm Scope trên thanh tìm kiếm</t>
  </si>
  <si>
    <t>QTHT chọn số lượng Scope hiển thị trên bảng</t>
  </si>
  <si>
    <t>QTHT chọn nút sử dụng để xem thông tin sử dụng của Scope</t>
  </si>
  <si>
    <t>Quản lý Policy</t>
  </si>
  <si>
    <t>QTHT chọn để truy cập trang quản lý Policy trên thanh menu</t>
  </si>
  <si>
    <t>QTHT xem danh sách Policy dạng bảng</t>
  </si>
  <si>
    <t>QTHT chọn Policy để xem chi tiết Policy</t>
  </si>
  <si>
    <t>QTHT chọn nút xóa để xóa Policy</t>
  </si>
  <si>
    <t>QTHT chọn nút sửa để sửa Policy</t>
  </si>
  <si>
    <t>QTHT chọn nút tạo để tạo Policy</t>
  </si>
  <si>
    <t>QTHT tìm kiếm Policy trên thanh tìm kiếm</t>
  </si>
  <si>
    <t>QTHT chọn số lượng Policy hiển thị trên bảng</t>
  </si>
  <si>
    <t>Tạo mới Rest API</t>
  </si>
  <si>
    <t>QTHT nhập tham số khởi tạo Rest API</t>
  </si>
  <si>
    <t>QTHT tạo mới Rest API bằng cách import URL theo chuẩn Open API</t>
  </si>
  <si>
    <t>QTHT tạo mới Rest API bằng cách import File theo chuẩn Open API</t>
  </si>
  <si>
    <t>Tạo mới SOAP API</t>
  </si>
  <si>
    <t>QTHT tạo mới SOAP API bằng cách import WSDL URL</t>
  </si>
  <si>
    <t>QTHT tạo mới SOAP API bằng cách import WSDL file</t>
  </si>
  <si>
    <t>QTHT nhập tham số khởi tạo SOAP API</t>
  </si>
  <si>
    <t>QTHT tạo mới Rest API từ SOAP service</t>
  </si>
  <si>
    <t>Tạo mới API GraphQL</t>
  </si>
  <si>
    <t>QTHT tạo mới GraphQL API bằng cách import file GraphQL SDL</t>
  </si>
  <si>
    <t>Tạo mới API từ Service</t>
  </si>
  <si>
    <t>QTHT chọn service để tạo mới API</t>
  </si>
  <si>
    <t>QTHT nhập tham số khởi tạo API từ service</t>
  </si>
  <si>
    <t>Tạo mới API Streaming</t>
  </si>
  <si>
    <t>QTHT tạo mới streaming API bằng cách tạo Web Socket API</t>
  </si>
  <si>
    <t>QTHT tạo mới streaming API bằng cách tạo Webhook API</t>
  </si>
  <si>
    <t>QTHT tạo mới streaming API bằng cách tạo SSE API</t>
  </si>
  <si>
    <t>QTHT tạo mới streaming API bằng cách import cấu hình AsyncAPI</t>
  </si>
  <si>
    <t>QTHT nhập tham số khởi tạo Streaming API</t>
  </si>
  <si>
    <t>Trang tổng quan API</t>
  </si>
  <si>
    <t>QTHT lựa chọn phiên bản API</t>
  </si>
  <si>
    <t>QTHT tìm kiếm các thông tin của API trong thanh tìm kiếm</t>
  </si>
  <si>
    <t>QTHT chọn nút xem để xem API trong Cổng API</t>
  </si>
  <si>
    <t>QTHT chọn nút tạo phiên bản để tạo phiên bản mới cho API</t>
  </si>
  <si>
    <t>QTHT chọn nút tải về API để tải về API</t>
  </si>
  <si>
    <t>QTHT chọn nút xóa API để xóa API</t>
  </si>
  <si>
    <t>QTHT xem tiến độ thực hiện các bước để xuất bản API</t>
  </si>
  <si>
    <t xml:space="preserve">QTHT xem thông tin tổng quan về API </t>
  </si>
  <si>
    <t>Thông tin chung cho API</t>
  </si>
  <si>
    <t>QTHT tải ảnh/xóa ảnh Thumbnail cho API</t>
  </si>
  <si>
    <t>QTHT cập nhật thông tin chung của API</t>
  </si>
  <si>
    <t xml:space="preserve">QTHT cập nhật mô tả API dạng Text </t>
  </si>
  <si>
    <t>QTHT cập nhật mô tả API dạng Markdown</t>
  </si>
  <si>
    <t>Thông tin Tổ chức/doanh nghiệp cho API</t>
  </si>
  <si>
    <t>QTHT cập nhật thông tin Tổ chức/doanh nghiệp cho API</t>
  </si>
  <si>
    <t>Quản lý đăng ký cho API</t>
  </si>
  <si>
    <t>QTHT xem danh sách các Plan</t>
  </si>
  <si>
    <t>QTHT lựa chọn các Plan có thể đăng ký cho API</t>
  </si>
  <si>
    <t>QTHT xem danh sách các người dùng đã đăng ký sử dụng API</t>
  </si>
  <si>
    <t>QTHT thay đổi Plan của người dùng đã đăng ký sử dụng API</t>
  </si>
  <si>
    <t>QTHT hủy đăng ký của người dùng đã đăng ký sử dụng API</t>
  </si>
  <si>
    <t>Quản lý tài liệu</t>
  </si>
  <si>
    <t>QTHT chọn để truy cập trang quản lý Tài liệu trên thanh menu</t>
  </si>
  <si>
    <t>QTHT xem danh sách Tài liệu dạng bảng</t>
  </si>
  <si>
    <t>QTHT chọn Tài liệu để xem chi tiết Tài liệu</t>
  </si>
  <si>
    <t>QTHT chọn nút xóa để xóa Tài liệu</t>
  </si>
  <si>
    <t>QTHT chọn nút sửa để sửa Tài liệu</t>
  </si>
  <si>
    <t>QTHT chọn nút sửa nội dung để sửa nội dung Tài liệu</t>
  </si>
  <si>
    <t>QTHT chọn nút tạo để tạo Tài liệu</t>
  </si>
  <si>
    <t>QTHT chọn số lượng Tài liệu hiển thị trên bảng</t>
  </si>
  <si>
    <t>QTHT chọn nhiều tài liệu cùng lúc để xóa</t>
  </si>
  <si>
    <t>Thêm tài liệu mô tả API</t>
  </si>
  <si>
    <t>QTHT tạo mới tài liệu bằng trình soạn thảo của phần mềm</t>
  </si>
  <si>
    <t>QTHT tạo mới tài liệu bằng URL</t>
  </si>
  <si>
    <t>QTHT tạo mới tài liệu bằng file</t>
  </si>
  <si>
    <t>QTHT tạo mới tài liệu bằng trang Markdown</t>
  </si>
  <si>
    <t>Quản lý comment</t>
  </si>
  <si>
    <t>QTHT/NSD</t>
  </si>
  <si>
    <t>QTHT/NSD xem danh sách comment</t>
  </si>
  <si>
    <t>QTHT/NSD tạo mới comment</t>
  </si>
  <si>
    <t>QTHT/NSD trả lời comment</t>
  </si>
  <si>
    <t>QTHT/NSD xóa comment</t>
  </si>
  <si>
    <t>Cấu hình runtime cho API</t>
  </si>
  <si>
    <t xml:space="preserve">QTHT cấu hình Transport level security cho Request </t>
  </si>
  <si>
    <t>QTHT cấu hình Application level security cho Request</t>
  </si>
  <si>
    <t>QTHT cấu hình CORS configuration cho Request</t>
  </si>
  <si>
    <t>QTHT cấu hình Scheman validation cho Request</t>
  </si>
  <si>
    <t>QTHT cấu hình Response Caching cho Response</t>
  </si>
  <si>
    <t>QTHT cấu hình Backend throughput</t>
  </si>
  <si>
    <t xml:space="preserve">QTHT xem và truy cập để sửa API Endpoint </t>
  </si>
  <si>
    <t>QTHT chọn nút lưu và triển khai cấu hình runtime</t>
  </si>
  <si>
    <t>Cấu hình tài nguyên cho API</t>
  </si>
  <si>
    <t>QTHT cấu hình Rate limit theo API hoặc theo Operation</t>
  </si>
  <si>
    <t>QTHT thêm mới operation cho API</t>
  </si>
  <si>
    <t>QTHT xem danh sách các tài nguyên operation của API</t>
  </si>
  <si>
    <t>QTHT chọn nút tắt bảo mật cho toàn bộ Operation để tắt bảo mật cho toàn bộ Operation</t>
  </si>
  <si>
    <t>QTHT chọn nút xóa tất cả để xóa tất cả các Operation</t>
  </si>
  <si>
    <t>QTHT chọn nút tắt bảo mật cho 1 Operation để tắt bảo mật cho 1 Operation</t>
  </si>
  <si>
    <t>QTHT chọn nút xóa Operation để xóa Operation</t>
  </si>
  <si>
    <t>QTHT nhập thông tin mô tả cho Operation</t>
  </si>
  <si>
    <t>QTHT cấu hình quản lý cho Operation</t>
  </si>
  <si>
    <t>QTHT cấu hình tham số cho Operation</t>
  </si>
  <si>
    <t>QTHT chọn nút lưu và triển khai cấu hình tài nguyên</t>
  </si>
  <si>
    <t>Cấu hình định nghĩa API</t>
  </si>
  <si>
    <t>QTHT chỉnh sửa cấu hình định nghĩa cho API</t>
  </si>
  <si>
    <t>QTHT tải lên file hoặc URL cấu hình định nghĩa cho API</t>
  </si>
  <si>
    <t>QTHT tải về file cấu hình định nghĩa cho API</t>
  </si>
  <si>
    <t>QTHT chuyển đổi cấu hình định nghĩa API thành dạn Json</t>
  </si>
  <si>
    <t>Cấu hình Endpoint cho API</t>
  </si>
  <si>
    <t>QTHT lựa chọn cấu hình HTTP/REST Endpoint</t>
  </si>
  <si>
    <t>QTHT lựa chọn cấu hình Service Endpoint</t>
  </si>
  <si>
    <t>QTHT lựa chọn cấu hình HTTP/SOAP Endpoint</t>
  </si>
  <si>
    <t>QTHT lựa chọn cấu hình Dynamic Endpoint</t>
  </si>
  <si>
    <t>QTHT lựa chọn cấu hình Mock Implementation</t>
  </si>
  <si>
    <t>QTHT cấu hình Certificate cho Endpoint</t>
  </si>
  <si>
    <t>QTHT cấu hình Load Balance cho Endpoint</t>
  </si>
  <si>
    <t>QTHT chọn nút lưu và triển khai cấu hình Endpoint</t>
  </si>
  <si>
    <t>Quản lý Local Scope</t>
  </si>
  <si>
    <t>QTHT chọn để truy cập trang quản lý Local Scope trên thanh menu</t>
  </si>
  <si>
    <t>QTHT xem danh sách Local Scope dạng bảng</t>
  </si>
  <si>
    <t>QTHT chọn Local Scope để xem chi tiết Local Scope</t>
  </si>
  <si>
    <t>QTHT chọn nút xóa để xóa Local Scope</t>
  </si>
  <si>
    <t>QTHT chọn nút sửa để sửa Local Scope</t>
  </si>
  <si>
    <t>QTHT chọn nút tạo để tạo Local Scope</t>
  </si>
  <si>
    <t>QTHT tìm kiếm Local Scope trên thanh tìm kiếm</t>
  </si>
  <si>
    <t>QTHT chọn số lượng Local Scope hiển thị trên bảng</t>
  </si>
  <si>
    <t>QTHT chọn nút sử dụng để xem thông tin sử dụng của Local Scope</t>
  </si>
  <si>
    <t>Cấu hình Policy cho API</t>
  </si>
  <si>
    <t>QTHT xem danh sách Policy</t>
  </si>
  <si>
    <t>QTHT xem danh sach Operation</t>
  </si>
  <si>
    <t>QTHT chọn nút tạo mới Policy để tạo mới Policy</t>
  </si>
  <si>
    <t>QTHT kéo thả Policy vào Operation tương ứng</t>
  </si>
  <si>
    <t>QTHT cấu hình Policy khi gắn vào Operation</t>
  </si>
  <si>
    <t>QTHT chọn nút tải về để tải về file Policy gắn vào Opeartion</t>
  </si>
  <si>
    <t>QTHT chọn nút xóa để xóa Policy khỏi Operation</t>
  </si>
  <si>
    <t>QTHT chọn nút lưu và triển khai cấu hình Policy</t>
  </si>
  <si>
    <t>Cấu hình Property cho API</t>
  </si>
  <si>
    <t>QTHT xem danh sách Properties</t>
  </si>
  <si>
    <t>QTHT chọn nút thêm mới Property</t>
  </si>
  <si>
    <t>QTHT chọn nút xóa Property</t>
  </si>
  <si>
    <t>QTHT chọn nút sửa Property</t>
  </si>
  <si>
    <t>QTHT chọn nút lưu và triển khai cấu hình Property</t>
  </si>
  <si>
    <t>Các Request Policies cho API</t>
  </si>
  <si>
    <t>QTHT thêm mới chính sách Add query param</t>
  </si>
  <si>
    <t>QTHT thêm mới chính sách Apply accept header</t>
  </si>
  <si>
    <t>QTHT thêm mới chính sách Change HTTP Method</t>
  </si>
  <si>
    <t>QTHT thêm mới chính sách Custom Authorization Token</t>
  </si>
  <si>
    <t>QTHT thêm mới chính sách Debug request flow</t>
  </si>
  <si>
    <t>QTHT thêm mới chính sách Disable chunking</t>
  </si>
  <si>
    <t>QTHT thêm mới chính sách Json to XML</t>
  </si>
  <si>
    <t>QTHT thêm mới chính sách Json Validator</t>
  </si>
  <si>
    <t>QTHT thêm mới chính sách Validate Request with OPA</t>
  </si>
  <si>
    <t>QTHT thêm mới chính sách Preserve Accept  Header</t>
  </si>
  <si>
    <t>QTHT thêm mới chính sách Regex Policy</t>
  </si>
  <si>
    <t>QTHT thêm mới chính sách Remove header</t>
  </si>
  <si>
    <t>QTHT thêm mới chính sách Rewrite source path</t>
  </si>
  <si>
    <t>QTHT thêm mới chính sách Set to header</t>
  </si>
  <si>
    <t>QTHT thêm mới chính sách XML to Json</t>
  </si>
  <si>
    <t>QTHT thêm mới chính sách XML validator</t>
  </si>
  <si>
    <t>Các Response Policies cho API</t>
  </si>
  <si>
    <t>QTHT thêm mới chính sách Add header</t>
  </si>
  <si>
    <t>QTHT thêm mới chính sách Log Policy</t>
  </si>
  <si>
    <t>QTHT thêm mới chính sách Debug response flow</t>
  </si>
  <si>
    <t>Các Fault Policies cho API</t>
  </si>
  <si>
    <t>QTHT thêm mới chính sách Debug Json Fault</t>
  </si>
  <si>
    <t>QTHT thêm mới chính sách Json Fault</t>
  </si>
  <si>
    <t>Quản lý xác thực API</t>
  </si>
  <si>
    <t>QTHT bật/tắt tính năng xác thực API</t>
  </si>
  <si>
    <t>QTHT xác thực API sử dụng OAuth2 Access Tokens</t>
  </si>
  <si>
    <t>QTHT xác thực API sử dụng API keys</t>
  </si>
  <si>
    <t>QTHT xác thực API sử dụng Mutual SSL</t>
  </si>
  <si>
    <t>QTHT xác thực API sử dụng Basic Authentication</t>
  </si>
  <si>
    <t>QTHT xác thực API sử dụng Certificate Bound Access Tokens</t>
  </si>
  <si>
    <t>V.2</t>
  </si>
  <si>
    <t>Xuất bản API</t>
  </si>
  <si>
    <t>Quản lý phiên bản API</t>
  </si>
  <si>
    <t>QTHT tạo phiên bản triển khai mới cho API</t>
  </si>
  <si>
    <t>QTHT khôi phục bản triển khai cũ của API</t>
  </si>
  <si>
    <t>QTHT xóa phiên bản triển khai cũ của API</t>
  </si>
  <si>
    <t>QTHT triển khai/hủy triển khai API</t>
  </si>
  <si>
    <t>QTHT bật/tắt chức năng xem Gateway URL trên cổng</t>
  </si>
  <si>
    <t>Kiểm thử API</t>
  </si>
  <si>
    <t>QTHT sinh Khóa an toàn cho API</t>
  </si>
  <si>
    <t>QTHT xem danh sách operation của API</t>
  </si>
  <si>
    <t>QTHT chọn nút thử để mở giao diện thử nghiệm API</t>
  </si>
  <si>
    <t>QTHT điều chỉnh tham số truyền vào API để kiểm thử</t>
  </si>
  <si>
    <t>QTHT chọn nút tải để tải về phản hồi của API thử nghiệm dưới dạnh file Json</t>
  </si>
  <si>
    <t>Quản lý vòng đời API</t>
  </si>
  <si>
    <t xml:space="preserve">QTHT xem trạng thái hiên tại của API </t>
  </si>
  <si>
    <t>QTHT chọn nút chặn để chặn truy cập API</t>
  </si>
  <si>
    <t>QTHT chọn nút trước triển khai để đưa API về trạng thái trước triển khai</t>
  </si>
  <si>
    <t>QTHT chọn nút về trạng thái khởi tạo để đưa API về trạng thái khởi tạo</t>
  </si>
  <si>
    <t>QTHT chọn nút xuất bản để đưa API về trạng thái xuất bản</t>
  </si>
  <si>
    <t>QTHT chọn nút ngừng hỗ trợ để đưa API về trạng thái ngưng hỗ trợ</t>
  </si>
  <si>
    <t>QTHT chọn nút dừng hoạt động để đưa API về trạng thái dừng hoạt động</t>
  </si>
  <si>
    <t>QTHT xem danh saách lịch sử thay đổi trạng thái của API</t>
  </si>
  <si>
    <t>V.3</t>
  </si>
  <si>
    <t>Quản lý ứng dụng</t>
  </si>
  <si>
    <t>NSD chọn nút tạo để tạo ứng dụng</t>
  </si>
  <si>
    <t>NSD sử dụng thanh tìm kiếm để tìm kiếm ứng dung</t>
  </si>
  <si>
    <t>NSD chọn nút sửa để sửa ứng dụng</t>
  </si>
  <si>
    <t>NSD chọn nút xóa để xóa ứng dụng</t>
  </si>
  <si>
    <t>NSD xem danh sách ứng dụng</t>
  </si>
  <si>
    <t>Trang tổng quan ứng dụng</t>
  </si>
  <si>
    <t>NSD xem thông tin tổng quan của ứng dụng</t>
  </si>
  <si>
    <t>Cấu hình OAuth2 Keys</t>
  </si>
  <si>
    <t>NSD xem key và secret đã sinh ra cho ứng dụng</t>
  </si>
  <si>
    <t>NSD sinh Access token từ Key</t>
  </si>
  <si>
    <t>NSD lấy cURL để sinh Access Token</t>
  </si>
  <si>
    <t>NSD cấu hình key cho ứng dụng</t>
  </si>
  <si>
    <t>NSD lựa chọn Grant types để sinh Access token</t>
  </si>
  <si>
    <t>Cấu hình API Keys</t>
  </si>
  <si>
    <t>NSD lựa chọn key restiction để thiết lập hạn chế cho API key</t>
  </si>
  <si>
    <t>NSD thêm IP Address để hạn chế truy cập của API key</t>
  </si>
  <si>
    <t>NSD thêm Web site để hạn chế truy cập của API key</t>
  </si>
  <si>
    <t>NSD cấu hình thời gian timeout cho API key</t>
  </si>
  <si>
    <t>Quản lý đăng ký API</t>
  </si>
  <si>
    <t>NSD chọn đăng ký API để đăng ký API</t>
  </si>
  <si>
    <t>NSD tìm kiếm API trên thanh tìm kiếm</t>
  </si>
  <si>
    <t>NSD xem danh sách các API dạng bảng</t>
  </si>
  <si>
    <t>NSD chọn sửa để cập nhật đăng ký API</t>
  </si>
  <si>
    <t>NSD chọn xóa để xóa đăng ký API</t>
  </si>
  <si>
    <t>V.4</t>
  </si>
  <si>
    <t>Thống kê sử dụng</t>
  </si>
  <si>
    <t>Giám sát bằng Log</t>
  </si>
  <si>
    <t>QTHT xem Method call log. Hệ thống hiển thị danh sách Method call log</t>
  </si>
  <si>
    <t>QTHT xem Database call log. Hệ thống hiển thị danh sách Database call log</t>
  </si>
  <si>
    <t>QTHT xem HTTP Access Logs. Hệ thống hiển thị danh sách HTTP Access log</t>
  </si>
  <si>
    <t>QTHT xem Audit Logs. Hệ thống hiển thị danh sách Audit Logs</t>
  </si>
  <si>
    <t>QTHT xem API Logs. Hệ thống hiển thị danh sách API Logs</t>
  </si>
  <si>
    <t>Chuyên viên phân tích dữ liệu sử dụng công cụ nhận biết dữ liệu bất thường</t>
  </si>
  <si>
    <t>VI</t>
  </si>
  <si>
    <t>Cổng dữ liệu mở</t>
  </si>
  <si>
    <t>VI.1</t>
  </si>
  <si>
    <t>Quản lý thông tin danh mục</t>
  </si>
  <si>
    <t>Tìm kiếm thông tin</t>
  </si>
  <si>
    <t>Cho phép người dùng tìm kiếm toàn bộ thông tin có trên cổng dữ liệu</t>
  </si>
  <si>
    <t>Cho phép người dùng tìm kiếm thông tin theo loại dữ liệu chuyên ngành</t>
  </si>
  <si>
    <t>Cho phép người dùng tìm kiếm thông tin theo Chủ đề</t>
  </si>
  <si>
    <t>Cho phép người dùng tìm kiếm thông tin theo đơn vị</t>
  </si>
  <si>
    <t>Tìm kiếm nâng cao</t>
  </si>
  <si>
    <t>Cho phép người dùng tìm kiếm thông tin danh mục theo tên</t>
  </si>
  <si>
    <t>Cho phép người dùng tìm kiếm thông tin theo ngày, tháng, năm</t>
  </si>
  <si>
    <t>Cho phép người dùng tìm kiếm thông tin theo người cập nhật, khởi tạo nội dung</t>
  </si>
  <si>
    <t>Cho phép người dùng tìm kiếm thông tin theo danh mục, chủ đề</t>
  </si>
  <si>
    <t>Thêm mới thông tin, danh mục</t>
  </si>
  <si>
    <t>Cho phép người dùng thêm mới thông tin theo dữ liệu chuyên ngành</t>
  </si>
  <si>
    <t>Cho phép người dùng thêm mới thông tin theo chủ đề</t>
  </si>
  <si>
    <t>Cho phép người dùng thêm mới thông tin theo từng danh mục</t>
  </si>
  <si>
    <t>Cho phép người dùng thêm mới thông tin theo từng đơn vị chức năng</t>
  </si>
  <si>
    <t>Cho phép người dùng thêm mới thông tin theo các danh mục con</t>
  </si>
  <si>
    <t>Xóa thông tin, danh mục</t>
  </si>
  <si>
    <t>Cho phép người dùng Xóa thông tin theo dữ liệu chuyên ngành</t>
  </si>
  <si>
    <t>Cho phép người dùng Xóa thông tin theo chủ đề</t>
  </si>
  <si>
    <t>Cho phép người dùng Xóa thông tin theo từng danh mục</t>
  </si>
  <si>
    <t>Cho phép người dùng Xóa thông tin theo từng đơn vị chức năng</t>
  </si>
  <si>
    <t>Cho phép người dùng Xóa thông tin theo các danh mục con</t>
  </si>
  <si>
    <t>Ẩn thông tin, danh mục</t>
  </si>
  <si>
    <t>Cho phép người QT Ẩn thông tin theo dữ liệu chuyên ngành</t>
  </si>
  <si>
    <t>Cho phép người QT Ẩn thông tin theo chủ đề</t>
  </si>
  <si>
    <t>Cho phép người QT Ẩn thông tin theo từng danh mục</t>
  </si>
  <si>
    <t>Cho phép người QT Ẩn thông tin theo từng đơn vị chức năng</t>
  </si>
  <si>
    <t>Cho phép người QT Ẩn thông tin theo các danh mục con</t>
  </si>
  <si>
    <t>Duyệt thông tin bài đăng</t>
  </si>
  <si>
    <t>Cho phép người QT duyệt từng bài đăng</t>
  </si>
  <si>
    <t>Cho phép người QT duyệt tất cả bài đăng</t>
  </si>
  <si>
    <t>Cho phép người QT duyệt bài đăng theo ngày</t>
  </si>
  <si>
    <t>Cho phép người quản trị duyệt bài đăng theo chủ đề</t>
  </si>
  <si>
    <t>Cho phép người QT duyệt thông tin bài đăng theo đơn vị quản lý</t>
  </si>
  <si>
    <t>Hủy duyệt thông tin bài đăng</t>
  </si>
  <si>
    <t>Cho phép người QT hủy duyệt từng bài đăng</t>
  </si>
  <si>
    <t>Cho phép người QT hủy duyệt tất cả bài đăng</t>
  </si>
  <si>
    <t>Cho phép người QT hủy duyệt bài đăng theo ngày</t>
  </si>
  <si>
    <t>Cho phép người quản trị hủy duyệt bài đăng theo chủ đề</t>
  </si>
  <si>
    <t>Cho phép người QT hủy duyệt thông tin bài đăng theo đơn vị quản lý</t>
  </si>
  <si>
    <t>Báo cáo thống kê số liệu theo thông tin danh mục</t>
  </si>
  <si>
    <t>Cho phép người dùng nhập liệu các loại báo cáo theo từng đơn vị</t>
  </si>
  <si>
    <t>Cho phép người dùng nhập liệu các loại báo cáo theo danh mục</t>
  </si>
  <si>
    <t>Cho phép người dùng nhập liệu các loại báo cáo theo chủ đề</t>
  </si>
  <si>
    <t>Cho phép người dùng nhập liệu báo cáo theo mẫu có sẵn</t>
  </si>
  <si>
    <t>Tìm kiếm thông tin theo danh mục</t>
  </si>
  <si>
    <t>Cho phép người dùng tìm kiếm thông tin theo danh mục</t>
  </si>
  <si>
    <t>Cho phép người dùng tìm kiếm thông tin trong từng danh mục con</t>
  </si>
  <si>
    <t>Lọc tìm thông tin theo danh mục</t>
  </si>
  <si>
    <t>Cho phép người dùng lọc thông tin theo từng danh mục</t>
  </si>
  <si>
    <t>Tìm kiếm báo cáo theo danh mục</t>
  </si>
  <si>
    <t>Cho phép người dùng tìm kiếm báo cáo theo từng danh mục</t>
  </si>
  <si>
    <t>Cho phép người dùng tìm kiếm báo cáo theo danh mục con</t>
  </si>
  <si>
    <t>Lọc tìm báo cáo theo danh mục</t>
  </si>
  <si>
    <t>Cho phép người dùng lọc tìm báo cáo theo danh mục</t>
  </si>
  <si>
    <t>Export thông tin danh mục ra file .docx</t>
  </si>
  <si>
    <t>Cho phép người dùng xuất thông tin ra file .docx</t>
  </si>
  <si>
    <t>Export thông tin danh mục ra file .xlsx</t>
  </si>
  <si>
    <t>Cho phép người dùng xuất thông tin danh mục ra file .xlsx</t>
  </si>
  <si>
    <t>Export thông tin danh mục ra file xml</t>
  </si>
  <si>
    <t>Cho phép người dùng xuất thông tin danh mục ra file .xml</t>
  </si>
  <si>
    <t>Export thông tin danh mục ra file pdf</t>
  </si>
  <si>
    <t>Cho phép người dùng xuất thông tin danh mục ra file pdf</t>
  </si>
  <si>
    <t>Export thông tin danh mục ra file zip</t>
  </si>
  <si>
    <t>Cho phép người dùng xuất thông tin danh mục ra file zip</t>
  </si>
  <si>
    <t>VI.2</t>
  </si>
  <si>
    <t>Tool hiển thị thông báo</t>
  </si>
  <si>
    <t>Quản lý thông báo</t>
  </si>
  <si>
    <t>Cho phép hiển thị các thông báo khi thêm mới danh mục</t>
  </si>
  <si>
    <t>Cho phép hiển thị thông báo khi thêm mới chủ đề</t>
  </si>
  <si>
    <t>Cho phép hiển thị thông báo khi xóa danh mục</t>
  </si>
  <si>
    <t>Cho phép hiển thị thông báo khi xóa chủ đề</t>
  </si>
  <si>
    <t>Cho phép hiển thị thông báo khi bài viết mới được duyệt</t>
  </si>
  <si>
    <t>Cho phép hiển thị thông báo khi bài viết ko được duyệt</t>
  </si>
  <si>
    <t>Quản lý cảnh báo</t>
  </si>
  <si>
    <t>Cảnh báo cáo bài viết chưa được duyệt</t>
  </si>
  <si>
    <t>Cảnh báo các bài viết quá hạn chưa được xử lý</t>
  </si>
  <si>
    <t>Nhắc nhở lịch hẹn</t>
  </si>
  <si>
    <t>Cho phép người dùng tạo các lịch hẹn, lịch họp</t>
  </si>
  <si>
    <t>Cho phép người dùng hủy lịch hẹn, lịch họp</t>
  </si>
  <si>
    <t>Cho phép người dùng xem thông tin chi tiết lịch hẹn, lịch họp</t>
  </si>
  <si>
    <t>VI.3</t>
  </si>
  <si>
    <t>Cấu hình liên thông giữa hệ thống Quản lý Nhiệm vụ cấp trên và hệ thống Quản lý nhiệm vụ cấp dưới</t>
  </si>
  <si>
    <t>Tự động đồng bộ thông tin dữ liệu thông qua API</t>
  </si>
  <si>
    <t>Cho phép đồng bộ dữ liệu các phần mềm trong đơn vị thông qua API</t>
  </si>
  <si>
    <t>Cho phép đồng bộ dữ liệu các phần mềm ngoài đơn vị thông qua API</t>
  </si>
  <si>
    <t>Cho phép đồng bộ dữ liệu theo chuyên ngành</t>
  </si>
  <si>
    <t>Cho phép đồng bộ dữ liệu theo chủ đề</t>
  </si>
  <si>
    <t>Tự động đồng bộ thông tin dữ liệu thông qua CDC</t>
  </si>
  <si>
    <t>Cho phép đồng bộ dữ liệu các phần mềm trong đơn vị thông qua CDC</t>
  </si>
  <si>
    <t>Cho phép đồng bộ dữ liệu các phần mềm ngoài đơn vị thông qua CDC</t>
  </si>
  <si>
    <t>Cập nhật thông tin bằng phương pháp nhập liệu trực tiếp trên hệ thống</t>
  </si>
  <si>
    <t>Cho phép người dùng nhập liệu thông tin theo loại dữ liệu chuyên ngành</t>
  </si>
  <si>
    <t>Cho phép người dùng nhập dữ liệu theo danh mục</t>
  </si>
  <si>
    <t>Cho phép người dùng nhập dữ liệu theo chủ đề</t>
  </si>
  <si>
    <t>VI.4</t>
  </si>
  <si>
    <t>Quản lý database</t>
  </si>
  <si>
    <t>Quản lý nơi lưu trữ</t>
  </si>
  <si>
    <t>Cho phép lưu trữ và quản lý tất cả dữ liệu được trao đổi trên hệ thống</t>
  </si>
  <si>
    <t>Sao lưu, phục hồi CSDL</t>
  </si>
  <si>
    <t>Cho phép người quản trị sao lưu dữ liệu trên hệ thống</t>
  </si>
  <si>
    <t>Cho phép người dùng phục hồi dữ liệu trong trường hợp có sự cố xảy ra với hệ thống</t>
  </si>
  <si>
    <t>Sao lưu, phục hồi file</t>
  </si>
  <si>
    <t>Cho phép người quản trị sao lưu file dữ liệu trên hệ thống</t>
  </si>
  <si>
    <t>Cho phép người quản trị phục hồi dữ liệu trên hệ thống</t>
  </si>
  <si>
    <t>Báo cáo thống kê sao lưu</t>
  </si>
  <si>
    <t>Cho phép người dùng thống kê số lượng báo cáo sao lưu theo loại dữ liệu</t>
  </si>
  <si>
    <t>Cho phép người dùng thống kê dữ liệu theo danh mục</t>
  </si>
  <si>
    <t>Cho phép người dùng thống kê báo cáo theo chủ đề</t>
  </si>
  <si>
    <t>Quản lý các tệp sao lưu</t>
  </si>
  <si>
    <t>Cho phép người dùng quản thị thông tin các tệp sao lưu trên hệ thống</t>
  </si>
  <si>
    <t>D</t>
  </si>
  <si>
    <t xml:space="preserve">Phần mềm Nền tảng Lưu trữ dữ liệu dùng cho khai thác, phân tích </t>
  </si>
  <si>
    <t>VII</t>
  </si>
  <si>
    <t>Quản lý máy chủ và dịch vụ</t>
  </si>
  <si>
    <t>Quản lý máy chủ</t>
  </si>
  <si>
    <t>Người dùng có thể xem danh sách máy chủ</t>
  </si>
  <si>
    <t>Người dùng có thể xem chi tiết máy chủ</t>
  </si>
  <si>
    <t>Người dùng có thể tìm kiếm máy chủ</t>
  </si>
  <si>
    <t>Người dùng có thể thêm mới máy chủ</t>
  </si>
  <si>
    <t>Người dùng có thể cập nhật máy chủ</t>
  </si>
  <si>
    <t>Người dùng có thể xóa máy chủ</t>
  </si>
  <si>
    <t>Người dùng có thể bật/tắt máy chủ</t>
  </si>
  <si>
    <t>Người dùng có thể cấu hình máy chủ tập trung</t>
  </si>
  <si>
    <t>Quản lý dịch vụ</t>
  </si>
  <si>
    <t>Người dùng có thể xem danh sách &amp; trạng thái dịch vụ</t>
  </si>
  <si>
    <t>Người dùng có thể xem chi tiết dịch vụ</t>
  </si>
  <si>
    <t>Người dùng có thể thêm mới dịch vụ</t>
  </si>
  <si>
    <t>Người dùng có thể cập nhật dịch vụ</t>
  </si>
  <si>
    <t>Người dùng có thể xóa dịch vụ</t>
  </si>
  <si>
    <t>Người dùng có thể bật/tắt dịch vụ</t>
  </si>
  <si>
    <t>Người dùng có thể xem cảnh báo hệ thống</t>
  </si>
  <si>
    <t>Người dùng có thể thiết lập ngưỡng cảnh báo</t>
  </si>
  <si>
    <t>VIII</t>
  </si>
  <si>
    <t>Quản lý dữ liệu</t>
  </si>
  <si>
    <t>Người dùng có thể xem danh sách dữ liệu đang có trên hệ thống phân tán</t>
  </si>
  <si>
    <t>Người dùng có thể xem chi tiết dữ liệu đang có trên hệ thống phân tán</t>
  </si>
  <si>
    <t>Người dùng có thể tìm kiếm dữ liệu</t>
  </si>
  <si>
    <t>Người dùng có thể thêm mới dữ liệu</t>
  </si>
  <si>
    <t>Người dùng có thể sửa dữ liệu</t>
  </si>
  <si>
    <t>Người dùng có thể xóa dữ liệu</t>
  </si>
  <si>
    <t>Người dùng có thể xuất dữ liệu</t>
  </si>
  <si>
    <t>Người dùng có thể xem cấu trúc dữ liệu</t>
  </si>
  <si>
    <t>IX</t>
  </si>
  <si>
    <t>Quản lý Data Governance</t>
  </si>
  <si>
    <t>Quản lý metadata</t>
  </si>
  <si>
    <t>Người dùng có thể xem danh sách các metadata dữ liệu</t>
  </si>
  <si>
    <t>Người dùng có thể xem chi tiết các metadata dữ liệu</t>
  </si>
  <si>
    <t>Người dùng có thể xem thông tin chi tiết metadata của 1 dữ liệu</t>
  </si>
  <si>
    <t>Người dùng có thể tìm kiếm thông tin về metadata dữ liệu</t>
  </si>
  <si>
    <t>Người dùng có thể xem thông tin data lineage của 1 dữ liệu</t>
  </si>
  <si>
    <t>Người dùng có thể chỉnh sửa thông tin về metadata dữ liệu</t>
  </si>
  <si>
    <t>Người dùng có thể xóa thông tin về metadata dữ liệu</t>
  </si>
  <si>
    <t>Người dùng có thể thêm thông tin về metadata dữ liệu</t>
  </si>
  <si>
    <t>X</t>
  </si>
  <si>
    <t>Quản lý nguời dùng và phân quyền</t>
  </si>
  <si>
    <t>Quản lý nhóm quyền</t>
  </si>
  <si>
    <t>Người dùng có thể xem danh sách nhóm quyền</t>
  </si>
  <si>
    <t>Người dùng có thể xem chi tiết nhóm quyền</t>
  </si>
  <si>
    <t>Người dùng có thể tìm kiếm nhóm quyền</t>
  </si>
  <si>
    <t>Người dùng có thể thêm mới nhóm quyền</t>
  </si>
  <si>
    <t>Người dùng có thể cập nhật nhóm quyền</t>
  </si>
  <si>
    <t>Người dùng có thể xóa nhóm quyền</t>
  </si>
  <si>
    <t>Người dùng có thể lọc nhóm quyền</t>
  </si>
  <si>
    <t>Quản lý người dùng</t>
  </si>
  <si>
    <t>Chuyên viên hệ thống  có thể xem danh sách người dùng theo nhóm quyền</t>
  </si>
  <si>
    <t>Chuyên viên hệ thống  có thể xóa người dùng khỏi một nhóm quyền</t>
  </si>
  <si>
    <t>Chuyên viên hệ thống  có thể thêm người dùng vào một nhóm quyền</t>
  </si>
  <si>
    <t>Chuyên viên hệ thống  có thể sửa loại quyền của người dùng trong một nhóm quyền</t>
  </si>
  <si>
    <t>Người dùng có thể xem danh sách người dùng</t>
  </si>
  <si>
    <t>Người dùng có thể tìm kiếm người dùng</t>
  </si>
  <si>
    <t>Người dùng có thể thêm mới người dùng</t>
  </si>
  <si>
    <t>Người dùng có thể xóa người dùng</t>
  </si>
  <si>
    <t>Hết</t>
  </si>
  <si>
    <t>BẢNG TÍNH TOÁN ĐIỂM CÁC TÁC NHÂN (ACTORS) TƯƠNG TÁC, TRAO ĐỔI THÔNG TIN VỚI PHẦN MỀM</t>
  </si>
  <si>
    <t>Loại Actor</t>
  </si>
  <si>
    <t>Số tác nhân</t>
  </si>
  <si>
    <t>Trọng số</t>
  </si>
  <si>
    <t>Đơn giản (simple actor)</t>
  </si>
  <si>
    <t>Thuộc loại giao diện của chương trình (giao tiếp API)</t>
  </si>
  <si>
    <t>`</t>
  </si>
  <si>
    <t>Trung bình (average actor)</t>
  </si>
  <si>
    <t>Giao diện tương tác hoặc phục vụ một giao thức hoạt động (hệ thống)</t>
  </si>
  <si>
    <t>Phức tạp (complex)</t>
  </si>
  <si>
    <t xml:space="preserve">Giao diện đồ họa </t>
  </si>
  <si>
    <t>Cộng (1+2+3)</t>
  </si>
  <si>
    <t>TAW</t>
  </si>
  <si>
    <t>Tên Actor</t>
  </si>
  <si>
    <t>Độ phức tạp</t>
  </si>
  <si>
    <t>Xếp loại</t>
  </si>
  <si>
    <t>Quản trị hệ thống (QTHT)</t>
  </si>
  <si>
    <t>Giao diện đồ họa</t>
  </si>
  <si>
    <t>Thực hiện quản trị toàn bộ hệ thống</t>
  </si>
  <si>
    <t>Thực hiện phân tích dữ liệu trên Kho dữ liệu</t>
  </si>
  <si>
    <t>Thực hiện cấu hình số liệu, vẽ các biểu đồ trực quan để phục vụ lãnh đạo trong công tác chỉ đạo điều hành</t>
  </si>
  <si>
    <t>Người sử dụng (NSD)</t>
  </si>
  <si>
    <t>Những người dùng và tổ chức ngoài có nhu cầu sử dụng dữ liệu trong kho dữ liệu</t>
  </si>
  <si>
    <t>Thuộc loại giao diện của chương trình</t>
  </si>
  <si>
    <t>Hệ thống Kho dữ liệu</t>
  </si>
  <si>
    <t>BẢNG TÍNH TOÁN ĐIỂM CÁC TRƯỜNG HỢP SỬ DỤNG (USE-CASE)</t>
  </si>
  <si>
    <t>Trọng số UCP chuẩn</t>
  </si>
  <si>
    <t>Hệ số BMT</t>
  </si>
  <si>
    <t>Số trường hợp sử dụng (Use-case)</t>
  </si>
  <si>
    <t>Điểm của từng loại trường hợp sử dụng</t>
  </si>
  <si>
    <t>Các yêu cầu phải thỏa mãn thì phần mềm mới được chấp nhận.</t>
  </si>
  <si>
    <t>Use-case đơn giản &lt;= 3 transactions hoặc đường chỉ thị.</t>
  </si>
  <si>
    <t>Trung Bình</t>
  </si>
  <si>
    <t>Use-case trung bình từ 4 đến 7 transactions.</t>
  </si>
  <si>
    <t>Use-case phức tạp &gt; 7 transactions</t>
  </si>
  <si>
    <t>Các chức năng không phải là cốt lõi hay các chức năng phụ trợ hoặc theo yêu cầu của bên đặt hàng.</t>
  </si>
  <si>
    <t>Các yêu cầu được tư vấn thêm hoặc đưa ra để bên đặt hàng lựa chọn thêm nếu muốn.</t>
  </si>
  <si>
    <t>TBF</t>
  </si>
  <si>
    <t>BẢNG TÍNH TOÁN HỆ SỐ PHỨC TẠP KỸ THUẬT-CÔNG NGHỆ</t>
  </si>
  <si>
    <t>Các hệ số</t>
  </si>
  <si>
    <t>Trọng số chuẩn</t>
  </si>
  <si>
    <t>Giá trị xếp hạng</t>
  </si>
  <si>
    <t>Kết quả</t>
  </si>
  <si>
    <t>Ghi chú</t>
  </si>
  <si>
    <t>Giá trị PM</t>
  </si>
  <si>
    <t>Hệ số KT-CN (TFW)</t>
  </si>
  <si>
    <t>Hệ thống phân tán (Distributed System)</t>
  </si>
  <si>
    <t>- Hệ thống triển khai tập trung tại Tỉnh Tây Ninh
- Hệ thống được thiết kế theo mô hình nhiều lớp</t>
  </si>
  <si>
    <t>TDT</t>
  </si>
  <si>
    <t>Tính chất đáp ứng tức thời hoặc yêu cầu đảm bảo thông lượng (response throughput performance objectives)</t>
  </si>
  <si>
    <t>- Hệ thống phải có khả năng đáp ứng tức thời, phục vụ công tác quản lý, tra cứu và báo cáo của người sử dụng.
'- Hệ thống cần đảm bảo thông lượng lớn, phục vụ tốt số lượng người sử dụng lớn và thường xuyên trong cả tỉnh.
'- Trọng số càng cao tương ứng với yêu cầu đáp ứng càng nhanh</t>
  </si>
  <si>
    <t>Hiệu quả sử dụng trực tuyến (end user efficiency online)</t>
  </si>
  <si>
    <t>- Hệ thống cần thiết kế đảm bảo hỗ trợ người sử dụng thực hiện tốt và nhanh chóng các quy trình nghiệp vụ thông quan, tra cứu, báo cáo. Trọng số càng cao tương ứng với hệ thống đòi hỏi hiệu quả sử dụng càng cao</t>
  </si>
  <si>
    <t>Độ phức tạp của xử lý bên trong (complex internal processing)</t>
  </si>
  <si>
    <t>- Hệ thống cần đáp ứng xử lý khối lượng dữ liệu hồ sơ tùy biến lớn, đòi hỏi tính logic về dữ liệu chặt chẽ.
- Hệ thống xử lý tính toán đúng số liệu theo các chế độ quản lý hiện hành, và xử lý tổng hợp số liệu và phân loại đúng theo từng vai trò.
- Hệ thống xử lý đúng các quy trình phức tạp: phân quyền truy xuất dữ liệu người dùng, theo từng đơn vị..
Trọng số càng cao tương ứng với hệ thống đòi hỏi các thuật toán xử lý càng phức tạp</t>
  </si>
  <si>
    <t>Mã nguồn phải tái sử dụng được (Code must be reuseable)</t>
  </si>
  <si>
    <t>Hệ thống được phân tách thành các module riêng biệt phục vụ việc tái sử dụng code phần mềm. Trọng số càng cao tương ứng với mức độ yêu cầu về khả năng tái sử dụng mã nguồn càng cao</t>
  </si>
  <si>
    <t>Dễ cài đặt (Easy to install)</t>
  </si>
  <si>
    <t>Hệ thống được thiết kế theo mô hình tập trung, và chia thành ba tầng: tầng giao diện, tầng xử lý, và tầng dữ liệu. Vì vậy việc cài đặt triển khai sẽ cần cán bộ kỹ thuật nắm vững về cơ chế cài đặt hệ thống. Trọng số càng cao tương ứng với mức độ yêu cầu về cài đặt càng dễ dàng</t>
  </si>
  <si>
    <t>Dễ sử dụng (Easy to use)</t>
  </si>
  <si>
    <t>Hệ thống được thiết kế đảm bảo tối đa tính dễ sử dụng, các chức năng có thể được truy xuất nhanh chóng, thuận tiện. Quy trình nghiệp vụ quản lý được thiết kế rõ ràng, thuận tiện. Các biểu mẫu được thiết kế theo đúng yêu cầu. Tài liệu hướng dẫn sử dụng rõ ràng, dễ hiểu. Trọng số càng cao tương ứng với mức độ yêu cầu về sử dụng càng dễ dàng</t>
  </si>
  <si>
    <t>Khả năng chuyển đổi (Portable)</t>
  </si>
  <si>
    <t>Hệ thống được thiết kế có thể sử dụng trên tất cả trình duyệt phổ biến trên PC Trọng số càng cao tương ứng với càng nhiều nền tảng được yêu cầu hỗ trợ</t>
  </si>
  <si>
    <t>Khả năng dễ thay đổi (Easy to change)</t>
  </si>
  <si>
    <t>- Hệ thống được thiết kế có tính mở, sẵn sàng cho việc nâng cấp khi có sự thay đổi về chế độ.
-Tỷ lệ khấu hao, hao mòn được thiết kế động sẵn sàng cho sự thay đổi.
- Các quy trình quản lý và tính toán số liệu thiết kế tách biệt, dễ dàng cho việc nâng cấp, sửa chữa
- Trọng số càng cao tương ứng với càng nhiều yêu cầu về thay đổi/chỉnh sửa trong tương lai</t>
  </si>
  <si>
    <t>Sử dụng đồng thời (Concurrent)</t>
  </si>
  <si>
    <t>Hệ thống được thiết kế đáp ứng số lượng người dùng lớn tại các thời điểm cao điểm nhiều người cùng sử dụng. Trọng số càng cao tương ứng với mức độ yêu cầu sử dụng đồng thời càng cao</t>
  </si>
  <si>
    <t>Có các tính năng bảo mật đặc biệt</t>
  </si>
  <si>
    <t>Hệ thống cần cung cấp cơ chế bảo mật thông tin toàn diện: Mức ứng dụng, mức hệ điều hành, và mức cơ sở dữ liệu đảm bảo an toàn bảo mật thông tin quốc gia. Trọng số càng cao tương ứng với mức độ yêu cầu về tính năng bảo mật (cả về số lượng và chất lượng)</t>
  </si>
  <si>
    <t>Cung cấp truy cập trực tiếp tới các phần mềm third party</t>
  </si>
  <si>
    <t>Hệ thống cho phép kết nối tới hệ thống kiểm tra chuyên ngành, hệ thống bộ ban ngành. Trọng số càng cao tương ứng với khối lượng mã nguồn sử dụng từ các nhà phát triển khác càng lớn (và yêu cầu về độ tin cậy đối với mã nguồn đó càng cao).</t>
  </si>
  <si>
    <t>Yêu cầu phương tiện đào tạo đặc biệt cho người sử dụng</t>
  </si>
  <si>
    <t>- Cài đặt máy chủ ứng dụng và dựng bộ dữ liệu đào tạo
- Thiết lập hạ tầng mạng LAN/ WAN cho lớp đào tạo.</t>
  </si>
  <si>
    <t>Hệ số phức tạp về KT-CN (TCF)</t>
  </si>
  <si>
    <t>DỰ KIẾN TRÌNH ĐỘ VÀ KINH NGHIỆM
 CẦN CÓ CỦA NHÂN CÔNG LAO ĐỘNG</t>
  </si>
  <si>
    <t>Kỹ năng</t>
  </si>
  <si>
    <t>Điểm đánh giá</t>
  </si>
  <si>
    <t>Kỹ năng lập trình</t>
  </si>
  <si>
    <t>HTML</t>
  </si>
  <si>
    <t>PHP/MySQL</t>
  </si>
  <si>
    <t>Java</t>
  </si>
  <si>
    <t>Javascript</t>
  </si>
  <si>
    <t>VB</t>
  </si>
  <si>
    <t>VC++</t>
  </si>
  <si>
    <t>C/C++</t>
  </si>
  <si>
    <t>Microsoft.NET</t>
  </si>
  <si>
    <t>Kylix</t>
  </si>
  <si>
    <t>Perl</t>
  </si>
  <si>
    <t>C#</t>
  </si>
  <si>
    <t>Delphi</t>
  </si>
  <si>
    <t>...</t>
  </si>
  <si>
    <t>Kiến thức về phần mềm</t>
  </si>
  <si>
    <t>Flash</t>
  </si>
  <si>
    <t>Illustrator</t>
  </si>
  <si>
    <t>Photoshop</t>
  </si>
  <si>
    <t>Firework</t>
  </si>
  <si>
    <t>SQL server</t>
  </si>
  <si>
    <t>Oracle</t>
  </si>
  <si>
    <t>IIS</t>
  </si>
  <si>
    <t>Frontpage</t>
  </si>
  <si>
    <t>MS Word</t>
  </si>
  <si>
    <t>MS Excel</t>
  </si>
  <si>
    <t>Open Office</t>
  </si>
  <si>
    <t>MS Access</t>
  </si>
  <si>
    <t>Visio</t>
  </si>
  <si>
    <t>MS Project</t>
  </si>
  <si>
    <t>Linux</t>
  </si>
  <si>
    <t>Unix</t>
  </si>
  <si>
    <t>Win NT</t>
  </si>
  <si>
    <t>Win 2000/XP</t>
  </si>
  <si>
    <t>LAN</t>
  </si>
  <si>
    <t>WAN</t>
  </si>
  <si>
    <t>Internet</t>
  </si>
  <si>
    <t>Intranet</t>
  </si>
  <si>
    <r>
      <rPr>
        <b/>
        <sz val="14"/>
        <color theme="1"/>
        <rFont val="Times New Roman"/>
        <charset val="134"/>
      </rPr>
      <t xml:space="preserve">Hiểu biết về qui trình và kinh nghiệm thực tế </t>
    </r>
    <r>
      <rPr>
        <sz val="14"/>
        <color indexed="8"/>
        <rFont val="Times New Roman"/>
        <charset val="134"/>
      </rPr>
      <t>(ghi rõ loại)</t>
    </r>
  </si>
  <si>
    <t>Có áp dụng qui trình phát triển phần mềm theo mẫu RUP và có hiểu biết về RUP hoặc quy trình phát triển phần mềm tương đương</t>
  </si>
  <si>
    <t xml:space="preserve">Có kinh nghiệm về ứng dụng tương tự </t>
  </si>
  <si>
    <t xml:space="preserve">Có kinh nghiệm về hướng đối tượng </t>
  </si>
  <si>
    <t>Có khả năng lãnh đạo Nhóm</t>
  </si>
  <si>
    <t>Có tính cách năng động</t>
  </si>
  <si>
    <r>
      <rPr>
        <b/>
        <sz val="14"/>
        <color theme="1"/>
        <rFont val="Times New Roman"/>
        <charset val="134"/>
      </rPr>
      <t xml:space="preserve">Loại khác </t>
    </r>
    <r>
      <rPr>
        <sz val="14"/>
        <color indexed="8"/>
        <rFont val="Times New Roman"/>
        <charset val="134"/>
      </rPr>
      <t>(ghi rõ loại)</t>
    </r>
  </si>
  <si>
    <t>BẢNG TÍNH TOÁN HỆ SỐ TÁC ĐỘNG MÔI TRƯỜNG VÀ NHÓM LÀM VIỆC, HỆ SỐ PHỨC TẠP VỀ MÔI TRƯỜNG</t>
  </si>
  <si>
    <t>Các hệ số tác động môi trường</t>
  </si>
  <si>
    <t>TV1</t>
  </si>
  <si>
    <t>TV2</t>
  </si>
  <si>
    <t>TV3</t>
  </si>
  <si>
    <t>TV4</t>
  </si>
  <si>
    <t>TV5</t>
  </si>
  <si>
    <t>TV6</t>
  </si>
  <si>
    <t>Trung bình giá trị xếp hạng</t>
  </si>
  <si>
    <t>Đánh giá độ ổn định KN</t>
  </si>
  <si>
    <t>Giá trị xếp hạng 
(Từ 0 đến 5)</t>
  </si>
  <si>
    <t>Hệ số tác động môi trường và nhóm làm việc (EFW)</t>
  </si>
  <si>
    <t>*</t>
  </si>
  <si>
    <t>Đánh giá cho từng thành viên</t>
  </si>
  <si>
    <t>Có áp dụng qui trình phát triển phần mềm theo mẫu RUP và có hiểu biết về RUP</t>
  </si>
  <si>
    <t>0 = Không có kinh nghiệm
3 = Trung bình
5 = Trình độ chuyên gia</t>
  </si>
  <si>
    <t>- Yêu cầu nhà thầu thi công phải có quy trình phát triển phần mềm theo mẫu RUP / CMMI Dev Level 3 hoặc tương đương.
- Toàn bộ các cán bộ chủ chốt của nhà thầu tham gia dự án phải có kinh nghiệm triển khai các dự án tuân thủ quy trình phát triển phần mềm theo mẫu RUP / CMMI Dev Level 3 hoặc tương đương</t>
  </si>
  <si>
    <t>Có kinh nghiệm về ứng dụng tương tự (application experiences)</t>
  </si>
  <si>
    <t>- Nhà thầu phải có kinh nghiệm triển khai hoặc bảo trì các Hệ thống tương tự</t>
  </si>
  <si>
    <t>Có kinh nghiệm về hướng đối tượng (Object Oriented)</t>
  </si>
  <si>
    <t>- Các cán bộ lập trình của nhà thầu thi công cần có kinh nghiệm phát triển các ứng dụng theo công nghệ, ngôn ngữ lập trình hướng đối tượng ở mức độ trung bình
- Các cán bộ trưởng nhóm lập trình của nhà thầu thi công cần có kinh nghiệm phát triển các ứng dụng theo công nghệ, ngôn ngữ lập trình, thiết kế hệ thống hướng đối tượng ở trình độ chuyên môn cao:có khả năng hướng đẫn, đào tạo lại cho các cán bộ cấp dưới</t>
  </si>
  <si>
    <t>- Cán bộ quản trị dự án của nhà thầu thi công cần có khả năng tổ chức, quản lý và triển khai nhiệm vụ cho toàn dự án, đã từng lãnh đạo toàn đội dự án cho các dự án khác và có kỹ năng truyền đạt, hướng dẫn, chỉ đạo các đội phát triển, kiểm thử, phân tích nghiệp vụ thực hiện nhiệm vụ.
- Cán bộ trưởng nhóm lập trình của nhà thầu thi công cần có khả năng tổ chức, quản lý và triển khai nhiệm vụ trong nhóm phát triển, kiểm thử và đã từng lãnh đạo nhóm phát triển, kiểm thử các dự án khác.</t>
  </si>
  <si>
    <t>Tính năng động</t>
  </si>
  <si>
    <t>0 = Không năng động
3 = Trung bình
5 = Cao</t>
  </si>
  <si>
    <t>- Cán bộ quản trị dự án của nhà thầu thi công phải có kỹ năng tiếp nhận, giải quyết nhanh các vấn đề thuộc dự án với các giải pháp phù hợp nhất
- Các cán bộ trưởng nhóm lập trình của nhà thầu thi công cần có khả năng, kỹ năng giải quyết nhanh các vấn đề quan trọng, nghiêm trọng của dự án trong thời gian phù hợp</t>
  </si>
  <si>
    <t>Đánh giá chung cho dự án</t>
  </si>
  <si>
    <t>Độ ổn định của các yêu cầu</t>
  </si>
  <si>
    <t>0 = Rất bất định
5 = Không hay thay đổi</t>
  </si>
  <si>
    <t>- Các yêu cầu cho phần mềm được phân tích, thiết kế ở giai đoạn thiết kế thi công với nghiệp vụ chủ yếu cho phần nghiệp vụ xử lý thông quan.
- Khi phần mềm đi vào xây dựng, triển khai và vận hành chính thức, có thể phát sinh nhiều thay đổi về chỉ tiêu, nghiệp vụ trên những phân loại tài sản còn lại.</t>
  </si>
  <si>
    <t>Có sử dụng các nhân viên làm Part-time (một phần thời gian)</t>
  </si>
  <si>
    <t>0 = Không có nhân viên làm bán thời gian
3 = Có nhân viên làm Part-time
5 = Tất cả đều làm Part-time</t>
  </si>
  <si>
    <t>- Yêu cầu nhà thầu thi công không sử dụng nhân viên bán thời gian, kiêm nhiệm dẫn đến không đảm bảo chất lượng, thời gian thực hiện dự án</t>
  </si>
  <si>
    <t>Dùng ngôn ngữ lập trình</t>
  </si>
  <si>
    <t>0 = Ngôn ngữ lập trình dễ
3 = Trung bình
5 = Khó</t>
  </si>
  <si>
    <t>- Giải pháp kỹ thuật công nghệ cho dự án đề xuất sử dụng ngôn ngữ lập trình .NET là ngôn ngữ lập trình bậc cao, tương đối phổ biến trong cộng đồng lập trình viên tại Việt Nam. 
- Hệ quản trị CSDL sử dụng là SQL Server nên sẽ cần nhân viên phát triển có kinh nghiệm phát triển ứng dụng dựa trên Microsoft</t>
  </si>
  <si>
    <t>Hệ số phức tạp về môi trường (EF)</t>
  </si>
  <si>
    <t>Độ ổn định kinh nghiệm (ES)</t>
  </si>
  <si>
    <t>Nội suy thời gian lao động (P)</t>
  </si>
  <si>
    <t>Dự kiến yêu cầu cấp bậc và vai trò của từng thành viên tham gia</t>
  </si>
  <si>
    <t>Dự kiến mức lương (giờ công)</t>
  </si>
  <si>
    <t xml:space="preserve">Nhân sự quản lý (trưởng nhóm) - kỹ sư bậc 3 </t>
  </si>
  <si>
    <t xml:space="preserve">Nhân sự phụ trách kỹ thuật (lập trình viên) - kỹ sư bậc 2 </t>
  </si>
  <si>
    <t>Nhân sự phụ trách phân tích yêu cầu người dùng, giám sát kỹ thuật, kiểm thử chất lượng, nghiệm thu hoàn công và thanh quyết toán dự án - kỹ sư bậc 1</t>
  </si>
  <si>
    <t>Mức lương lao động bình quân (H)</t>
  </si>
  <si>
    <t>Ghi chú: Yêu cầu số lượng nhân sự và vai trò của thành viên tham gia phát triển phần mềm có thể điều chỉnh theo yêu cầu của chủ đầu tư.</t>
  </si>
  <si>
    <t>Hcb</t>
  </si>
  <si>
    <t>Hpc</t>
  </si>
  <si>
    <t>MLcs</t>
  </si>
  <si>
    <t>Hđc</t>
  </si>
  <si>
    <t>BẢNG TÍNH TOÁN GIÁ TRỊ PHẦN MỀM</t>
  </si>
  <si>
    <t>ĐVT: Đồng.</t>
  </si>
  <si>
    <t>Hạng mục</t>
  </si>
  <si>
    <t>Diễn giải</t>
  </si>
  <si>
    <t>Giá trị</t>
  </si>
  <si>
    <t>Tính điểm trường hợp sử dụng (Usecase)</t>
  </si>
  <si>
    <t>Điểm Actor (TAW)</t>
  </si>
  <si>
    <t>Bảng TAW</t>
  </si>
  <si>
    <t>Điểm Use case (TBF)</t>
  </si>
  <si>
    <t>Bảng TBF</t>
  </si>
  <si>
    <t>Tính điểm UUCP</t>
  </si>
  <si>
    <t>UUCP=TAW + TBF</t>
  </si>
  <si>
    <t>TCF=0,6+(0,01 x TFW)</t>
  </si>
  <si>
    <t>EF=1,4+(-0,03 x EFW)</t>
  </si>
  <si>
    <t>Tính điểm AUCP</t>
  </si>
  <si>
    <t>AUCP=UUCP x TCF x EF</t>
  </si>
  <si>
    <t>P=người/giờ/AUCP</t>
  </si>
  <si>
    <t>Giá trị nỗ lực thực tế (E)</t>
  </si>
  <si>
    <t>E=10/6 x AUCP</t>
  </si>
  <si>
    <t>H=người/giờ</t>
  </si>
  <si>
    <t>Định giá phần mềm nội bộ (G)</t>
  </si>
  <si>
    <t xml:space="preserve">G=1,4 x E x P x H </t>
  </si>
  <si>
    <t>Đồng</t>
  </si>
  <si>
    <t>BẢNG TỔNG HỢP CHI PHÍ PHẦN MỀM</t>
  </si>
  <si>
    <t>Khoản mục chi phí</t>
  </si>
  <si>
    <t>Cách tính</t>
  </si>
  <si>
    <t>Ký hiệu</t>
  </si>
  <si>
    <t>Giá trị phần mềm</t>
  </si>
  <si>
    <t>1,4 x E x P x H</t>
  </si>
  <si>
    <t>G</t>
  </si>
  <si>
    <t>Chi phí chung</t>
  </si>
  <si>
    <t>G x 65%</t>
  </si>
  <si>
    <t>Thu nhập chịu thuế tính trước</t>
  </si>
  <si>
    <t>(G+C) x 6%</t>
  </si>
  <si>
    <t>TL</t>
  </si>
  <si>
    <t>Chi phí phần mềm</t>
  </si>
  <si>
    <t>G + C + TL</t>
  </si>
  <si>
    <t>GPM</t>
  </si>
  <si>
    <t>TỔNG CỘNG</t>
  </si>
  <si>
    <t>LÀM TRÒN</t>
  </si>
  <si>
    <t>CHI PHÍ ĐÀO TẠO</t>
  </si>
  <si>
    <t>ĐVT</t>
  </si>
  <si>
    <t>Đơn giá</t>
  </si>
  <si>
    <t>Thành tiền</t>
  </si>
  <si>
    <t>Chi phí đào tạo</t>
  </si>
  <si>
    <t>Chi phí thư mời, liên lạc</t>
  </si>
  <si>
    <t>Thư mời, phong bì thư, tem thư</t>
  </si>
  <si>
    <t>Thư</t>
  </si>
  <si>
    <t>Chi phí thực tế</t>
  </si>
  <si>
    <t>Chi phí liên lạc (Fax, điện thoại)</t>
  </si>
  <si>
    <t>Đợt</t>
  </si>
  <si>
    <t>Giảng viên</t>
  </si>
  <si>
    <t>Chi thù lao giảng viên chính (200.000/giờ; 2 ngày/một ngày 7 giờ)</t>
  </si>
  <si>
    <t>giờ /ngày</t>
  </si>
  <si>
    <t>TT 142/2010/TTLT-BTC-BTTTT</t>
  </si>
  <si>
    <t>Chi thù lao giảng viên phụ</t>
  </si>
  <si>
    <t>Chi phí đưa rước giảng viên và trợ giảng (Thuê xe  đi Sài Gòn - ĐắkNông và về, Taxi,..) 4.000.000đ/lượt</t>
  </si>
  <si>
    <t>Lượt</t>
  </si>
  <si>
    <t>Phụ cấp lưu trú cho giảng viên và trợ giảng</t>
  </si>
  <si>
    <t>Ngày</t>
  </si>
  <si>
    <t>Thông tư 40/2017/TT-BTC</t>
  </si>
  <si>
    <t xml:space="preserve">Tiền thuê phòng nghỉ </t>
  </si>
  <si>
    <t>Đêm</t>
  </si>
  <si>
    <t>Giáo trình</t>
  </si>
  <si>
    <t>Chi biên soạn tài liệu</t>
  </si>
  <si>
    <t>Trang</t>
  </si>
  <si>
    <t>Photo tài liệu phát học viên (500đ/trang)</t>
  </si>
  <si>
    <t>Bộ</t>
  </si>
  <si>
    <t>Chi thuê Cơ sở vật chất</t>
  </si>
  <si>
    <t>Chi phí thuê hội trường</t>
  </si>
  <si>
    <t>ngày</t>
  </si>
  <si>
    <t>Chi phí thuê máy tính (2 ngày/ 30 máy)</t>
  </si>
  <si>
    <t>Máy/ ngày</t>
  </si>
  <si>
    <t>Thuê thuê projector + màn chiếu, lắp đặt mạng</t>
  </si>
  <si>
    <t>Chi Quản lý lớp học</t>
  </si>
  <si>
    <t>Chi phí quản lý chung (chi thù lao người tổ chức lớp học, chi phí phục vụ khai giảng bế giảng, chi phí tổ chức lớp học,...)</t>
  </si>
  <si>
    <t>Khóa</t>
  </si>
  <si>
    <t>Văn phòng phẩm (Túi đựng tài liệu +Bút + giấy nháp,..)</t>
  </si>
  <si>
    <t>Đào tạo chuyển giao công nghệ</t>
  </si>
  <si>
    <t>Chi phí đào tạo của giảng viên  (200.000/giờ; 2 ngày/một ngày 7 giờ)</t>
  </si>
  <si>
    <t xml:space="preserve"> giờ/Ngày</t>
  </si>
  <si>
    <t xml:space="preserve">Chi phí trợ giảng </t>
  </si>
  <si>
    <t xml:space="preserve"> giờ</t>
  </si>
  <si>
    <t>Chi phí phòng nghỉ cho giảng viên và trợ giảng</t>
  </si>
  <si>
    <t>đêm/Phòng</t>
  </si>
  <si>
    <t>Phụ cấp lưu trú cho giảng viên và trợ giảng (200.000đ/người, 2 người, 2 ngày)</t>
  </si>
  <si>
    <t>ngày/Người</t>
  </si>
  <si>
    <t>Biên soạn giáo trình (biên soạn + hoàn thiện)</t>
  </si>
  <si>
    <t>Chi mua và in đĩa CD</t>
  </si>
  <si>
    <t>Đĩa</t>
  </si>
  <si>
    <t>TỔNG CỘNG (I+II)</t>
  </si>
  <si>
    <t>Người sử dụng</t>
  </si>
  <si>
    <r>
      <t xml:space="preserve">Điểm của từng loại tác nhân </t>
    </r>
    <r>
      <rPr>
        <i/>
        <sz val="13"/>
        <color indexed="8"/>
        <rFont val="Times New Roman"/>
        <family val="1"/>
      </rPr>
      <t xml:space="preserve">(số tác nhân x trọng số) </t>
    </r>
  </si>
  <si>
    <t>Chuyên viên biểu diễn dữ liệu chọn tìm kiếm Chart yêu thích theo chủ sở hữu, người tạo, loại, từ khóa.
Hệ thống thực tìm kiếm dữ liệu trong CSDL, hiển thị kết quả tìm kiếm theo tiêu chí nhập vào.</t>
  </si>
  <si>
    <t>Chuyên viên biểu diễn dữ liệu thực hiện đổi tên thư mục.
Hệ thống kiểm tra quyền, nếu hợp lệ cho phép đổi tên thành công, nếu không hợp lệ thông báo lỗi cụ thể.</t>
  </si>
  <si>
    <t>Chuyên viên biểu diễn dữ liệu thực hiện đổi tên thư mục cá nhân.
Hệ thống kiểm tra quyền, nếu hợp lệ cho phép đổi tên thành công, nếu không hợp lệ thông báo lỗi cụ thể.</t>
  </si>
  <si>
    <t>Người dùng click chọn lưu báo cáo rồi chọn thư mục và thay đổi tên báo cáo muốn lưu rồi ấn lưu; Hệ thống lưu báo cáo theo thông tin người dùng nhập cho Báo cáo trực quan ngành Y tế</t>
  </si>
  <si>
    <t>Người dùng click chọn Chuyển sang thư mục khác và chọn thư mục muốn chuyển sang rồi ấn OK; Hệ thống chuyển báo cáo sang thư mục mà người dùng chọn cho Báo cáo trực quan ngành Y tế</t>
  </si>
  <si>
    <t>Người dùng click chọn Chia sẻ bảng biểu, chọn bật chế độ Công khai; Hệ thống sẽ sinh ra 1 đường dẫn chia sẻ báo cáo cho người dùng cho Báo cáo trực quan ngành Y tế</t>
  </si>
  <si>
    <t>Người dùng chọn Làm mới bảng biểu, hệ thống cập nhật lại dữ liệu mới nhất từ Server để hiển thị cho người dùng cho Báo cáo trực quan ngành Y tế</t>
  </si>
  <si>
    <t>Người dùng chọn Đặt khoảng thời gian tự động làm mới và lựa chọn thời gian làm mới; Hệ thống lưu lại cấu hình và  cập nhật lại dữ liệu mới nhất từ Server theo chu kỳ người dùng chọn cho Báo cáo trực quan ngành Y tế</t>
  </si>
  <si>
    <t>Người dùng chọn nút Tải dưới dạng ảnh, hệ thống xuất ra file ảnh của báo cáo và trả về cho người dùng cho Báo cáo trực quan ngành Y tế</t>
  </si>
  <si>
    <t>Người dùng chọn Đặt thời gian tự động chuyển Tab, lựa chọn thời gian tự động chuyển; Hệ thống tự động chuyển giữa các Tab cảu báo cáo theo thời gian người dùng thiết lập cho Báo cáo trực quan ngành Y tế</t>
  </si>
  <si>
    <t>Người dùng chọn bật chế độ toàn màn hình: Hệ thống chuyển sang chế độ hiển thị toàn màn hình cho người dùng cho Báo cáo trực quan ngành Y tế</t>
  </si>
  <si>
    <t>Người dùng chọn nút yêu thích; Hệ thống lưu báo cáo vào danh sách yêu thích. Người dùng chọn lại nút yêu thích; hệ thống xóa báo cáo khỏi danh sách yêu thích cho Báo cáo trực quan ngành Y tế</t>
  </si>
  <si>
    <t>Người dùng chọn nút Chỉnh sửa báo cáo, thực hiện chỉnh sủa và lưu báo cáo, hệ thống lưu lại báo cáo đã chỉnh sửa cho Báo cáo trực quan ngành Y tế</t>
  </si>
  <si>
    <t>Người dùng click chọn lưu báo cáo rồi chọn thư mục và thay đổi tên báo cáo muốn lưu rồi ấn lưu; Hệ thống lưu báo cáo theo thông tin người dùng nhập cho Báo cáo trực quan ngành Giáo dục và Đào tạo</t>
  </si>
  <si>
    <t>Người dùng click chọn Chuyển sang thư mục khác và chọn thư mục muốn chuyển sang rồi ấn OK; Hệ thống chuyển báo cáo sang thư mục mà người dùng chọn cho Báo cáo trực quan ngành Giáo dục và Đào tạo</t>
  </si>
  <si>
    <t>Người dùng click chọn Chia sẻ bảng biểu, chọn bật chế độ Công khai; Hệ thống sẽ sinh ra 1 đường dẫn chia sẻ báo cáo cho người dùng cho Báo cáo trực quan ngành Giáo dục và Đào tạo</t>
  </si>
  <si>
    <t>Người dùng chọn Làm mới bảng biểu, hệ thống cập nhật lại dữ liệu mới nhất từ Server để hiển thị cho người dùng cho Báo cáo trực quan ngành Giáo dục và Đào tạo</t>
  </si>
  <si>
    <t>Người dùng chọn Đặt khoảng thời gian tự động làm mới và lựa chọn thời gian làm mới; Hệ thống lưu lại cấu hình và  cập nhật lại dữ liệu mới nhất từ Server theo chu kỳ người dùng chọn cho Báo cáo trực quan ngành Giáo dục và Đào tạo</t>
  </si>
  <si>
    <t>Người dùng chọn nút Tải dưới dạng ảnh, hệ thống xuất ra file ảnh của báo cáo và trả về cho người dùng cho Báo cáo trực quan ngành Giáo dục và Đào tạo</t>
  </si>
  <si>
    <t>Người dùng chọn Đặt thời gian tự động chuyển Tab, lựa chọn thời gian tự động chuyển; Hệ thống tự động chuyển giữa các Tab cảu báo cáo theo thời gian người dùng thiết lập cho Báo cáo trực quan ngành Giáo dục và Đào tạo</t>
  </si>
  <si>
    <t>Người dùng chọn bật chế độ toàn màn hình: Hệ thống chuyển sang chế độ hiển thị toàn màn hình cho người dùng cho Báo cáo trực quan ngành Giáo dục và Đào tạo</t>
  </si>
  <si>
    <t>Người dùng chọn nút yêu thích; Hệ thống lưu báo cáo vào danh sách yêu thích. Người dùng chọn lại nút yêu thích; hệ thống xóa báo cáo khỏi danh sách yêu thích cho Báo cáo trực quan ngành Giáo dục và Đào tạo</t>
  </si>
  <si>
    <t>Người dùng chọn nút Chỉnh sửa báo cáo, thực hiện chỉnh sủa và lưu báo cáo, hệ thống lưu lại báo cáo đã chỉnh sửa cho Báo cáo trực quan ngành Giáo dục và Đào tạo</t>
  </si>
  <si>
    <t>Người dùng click chọn lưu báo cáo rồi chọn thư mục và thay đổi tên báo cáo muốn lưu rồi ấn lưu; Hệ thống lưu báo cáo theo thông tin người dùng nhập cho Báo cáo trực quan ngành Nông nghiệp và Phát triển nông thôn</t>
  </si>
  <si>
    <t>Người dùng click chọn Chuyển sang thư mục khác và chọn thư mục muốn chuyển sang rồi ấn OK; Hệ thống chuyển báo cáo sang thư mục mà người dùng chọn cho Báo cáo trực quan ngành Nông nghiệp và Phát triển nông thôn</t>
  </si>
  <si>
    <t>Người dùng click chọn Chia sẻ bảng biểu, chọn bật chế độ Công khai; Hệ thống sẽ sinh ra 1 đường dẫn chia sẻ báo cáo cho người dùng cho Báo cáo trực quan ngành Nông nghiệp và Phát triển nông thôn</t>
  </si>
  <si>
    <t>Người dùng chọn Làm mới bảng biểu, hệ thống cập nhật lại dữ liệu mới nhất từ Server để hiển thị cho người dùng cho Báo cáo trực quan ngành Nông nghiệp và Phát triển nông thôn</t>
  </si>
  <si>
    <t>Người dùng chọn Đặt khoảng thời gian tự động làm mới và lựa chọn thời gian làm mới; Hệ thống lưu lại cấu hình và  cập nhật lại dữ liệu mới nhất từ Server theo chu kỳ người dùng chọn cho Báo cáo trực quan ngành Nông nghiệp và Phát triển nông thôn</t>
  </si>
  <si>
    <t>Người dùng chọn nút Tải dưới dạng ảnh, hệ thống xuất ra file ảnh của báo cáo và trả về cho người dùng cho Báo cáo trực quan ngành Nông nghiệp và Phát triển nông thôn</t>
  </si>
  <si>
    <t>Người dùng chọn Đặt thời gian tự động chuyển Tab, lựa chọn thời gian tự động chuyển; Hệ thống tự động chuyển giữa các Tab cảu báo cáo theo thời gian người dùng thiết lập cho Báo cáo trực quan ngành Nông nghiệp và Phát triển nông thôn</t>
  </si>
  <si>
    <t>Người dùng chọn bật chế độ toàn màn hình: Hệ thống chuyển sang chế độ hiển thị toàn màn hình cho người dùng cho Báo cáo trực quan ngành Nông nghiệp và Phát triển nông thôn</t>
  </si>
  <si>
    <t>Người dùng chọn nút yêu thích; Hệ thống lưu báo cáo vào danh sách yêu thích. Người dùng chọn lại nút yêu thích; hệ thống xóa báo cáo khỏi danh sách yêu thích cho Báo cáo trực quan ngành Nông nghiệp và Phát triển nông thôn</t>
  </si>
  <si>
    <t>Người dùng chọn nút Chỉnh sửa báo cáo, thực hiện chỉnh sủa và lưu báo cáo, hệ thống lưu lại báo cáo đã chỉnh sửa cho Báo cáo trực quan ngành Nông nghiệp và Phát triển nông thôn</t>
  </si>
  <si>
    <t>Người dùng click chọn lưu báo cáo rồi chọn thư mục và thay đổi tên báo cáo muốn lưu rồi ấn lưu; Hệ thống lưu báo cáo theo thông tin người dùng nhập cho Báo cáo trực quan ngành Công thương</t>
  </si>
  <si>
    <t>Người dùng click chọn Chuyển sang thư mục khác và chọn thư mục muốn chuyển sang rồi ấn OK; Hệ thống chuyển báo cáo sang thư mục mà người dùng chọn cho Báo cáo trực quan ngành Công thương</t>
  </si>
  <si>
    <t>Người dùng click chọn Chia sẻ bảng biểu, chọn bật chế độ Công khai; Hệ thống sẽ sinh ra 1 đường dẫn chia sẻ báo cáo cho người dùng cho Báo cáo trực quan ngành Công thương</t>
  </si>
  <si>
    <t>Người dùng chọn Làm mới bảng biểu, hệ thống cập nhật lại dữ liệu mới nhất từ Server để hiển thị cho người dùng cho Báo cáo trực quan ngành Công thương</t>
  </si>
  <si>
    <t>Người dùng chọn Đặt khoảng thời gian tự động làm mới và lựa chọn thời gian làm mới; Hệ thống lưu lại cấu hình và  cập nhật lại dữ liệu mới nhất từ Server theo chu kỳ người dùng chọn cho Báo cáo trực quan ngành Công thương</t>
  </si>
  <si>
    <t>Người dùng chọn nút Tải dưới dạng ảnh, hệ thống xuất ra file ảnh của báo cáo và trả về cho người dùng cho Báo cáo trực quan ngành Công thương</t>
  </si>
  <si>
    <t>Người dùng chọn Đặt thời gian tự động chuyển Tab, lựa chọn thời gian tự động chuyển; Hệ thống tự động chuyển giữa các Tab cảu báo cáo theo thời gian người dùng thiết lập cho Báo cáo trực quan ngành Công thương</t>
  </si>
  <si>
    <t>Người dùng chọn bật chế độ toàn màn hình: Hệ thống chuyển sang chế độ hiển thị toàn màn hình cho người dùng cho Báo cáo trực quan ngành Công thương</t>
  </si>
  <si>
    <t>Người dùng chọn nút yêu thích; Hệ thống lưu báo cáo vào danh sách yêu thích. Người dùng chọn lại nút yêu thích; hệ thống xóa báo cáo khỏi danh sách yêu thích cho Báo cáo trực quan ngành Công thương</t>
  </si>
  <si>
    <t>Người dùng chọn nút Chỉnh sửa báo cáo, thực hiện chỉnh sủa và lưu báo cáo, hệ thống lưu lại báo cáo đã chỉnh sửa cho Báo cáo trực quan ngành Công thương</t>
  </si>
  <si>
    <t>Chuyên viên phân tích dữ liệu chọn xem mô hình phân tích, hệ thống hiển thị nội dung mô hình phân tích Dự báo phục vụ cho công tác hoạch định, sắp xếp cho việc tuyển sinh đầu cấp</t>
  </si>
  <si>
    <t>Chuyên viên phân tích dữ liệu chọn sửa chữa, cấu hình mô hình phân tích, hệ thống hiển thị nội dung mô hình phân tích Dự báo phục vụ cho công tác hoạch định, sắp xếp cho việc tuyển sinh đầu cấp</t>
  </si>
  <si>
    <t>Chuyên viên phân tích dữ liệu chọn xóa mô hình phân tích, hệ thống hiển thị nội dung mô hình phân tích Dự báo phục vụ cho công tác hoạch định, sắp xếp cho việc tuyển sinh đầu cấp</t>
  </si>
  <si>
    <t>Chuyên viên phân tích dữ liệu lưu cấu hình Dự báo phục vụ cho công tác hoạch định, sắp xếp cho việc tuyển sinh đầu cấp</t>
  </si>
  <si>
    <t>Chuyên viên phân tích dữ liệu chọn tạo mới mô hình phân tích, hệ thống hiển thị nội dung mô hình phân tích Dự báo phục vụ cho công tác hoạch định, sắp xếp cho việc tuyển sinh đầu cấp</t>
  </si>
  <si>
    <t>Chuyên viên phân tích dữ liệu xem kết quả phân tích Dự báo phục vụ cho công tác hoạch định, sắp xếp cho việc tuyển sinh đầu cấp</t>
  </si>
  <si>
    <t>Chuyên viên phân tích dữ liệu lưu kết quả phân tích Dự báo phục vụ cho công tác hoạch định, sắp xếp cho việc tuyển sinh đầu cấp</t>
  </si>
  <si>
    <t>Chuyên viên phân tích dữ liệu trích xuất kết quả phân tích Dự báo phục vụ cho công tác hoạch định, sắp xếp cho việc tuyển sinh đầu cấp</t>
  </si>
  <si>
    <t>Chuyên viên phân tích dữ liệu chọn xem mô hình phân tích, hệ thống hiển thị nội dung mô hình phân tích Phân tích đặc trưng thổ nhưỡng nhằm tối ưu hiệu quả nuôi trồng nông lâm thủy sản, quản lý thủy lợi…</t>
  </si>
  <si>
    <t>Chuyên viên phân tích dữ liệu chọn chỉnh sửa, cấu hình mô hình phân tích, hệ thống hiển thị nội dung mô hình phân tích Phân tích đặc trưng thổ nhưỡng nhằm tối ưu hiệu quả nuôi trồng nông lâm thủy sản, quản lý thủy lợi…</t>
  </si>
  <si>
    <t>Chuyên viên phân tích dữ liệu chọn xóa mô hình phân tích, hệ thống hiển thị nội dung mô hình phân tích Phân tích đặc trưng thổ nhưỡng nhằm tối ưu hiệu quả nuôi trồng nông lâm thủy sản, quản lý thủy lợi…</t>
  </si>
  <si>
    <t>Chuyên viên phân tích dữ liệu lưu cấu hình Phân tích đặc trưng thổ nhưỡng nhằm tối ưu hiệu quả nuôi trồng nông lâm thủy sản, quản lý thủy lợi…</t>
  </si>
  <si>
    <t>Chuyên viên phân tích dữ liệu chọn tạo mới mô hình phân tích, hệ thống hiển thị nội dung mô hình phân tích Phân tích đặc trưng thổ nhưỡng nhằm tối ưu hiệu quả nuôi trồng nông lâm thủy sản, quản lý thủy lợi…</t>
  </si>
  <si>
    <t>Chuyên viên phân tích dữ liệu xem kết quả Phân tích đặc trưng thổ nhưỡng nhằm tối ưu hiệu quả nuôi trồng nông lâm thủy sản, quản lý thủy lợi…</t>
  </si>
  <si>
    <t>Chuyên viên phân tích dữ liệu lưu kết quả Phân tích đặc trưng thổ nhưỡng nhằm tối ưu hiệu quả nuôi trồng nông lâm thủy sản, quản lý thủy lợi…</t>
  </si>
  <si>
    <t>Chuyên viên phân tích dữ liệu trích xuất kết quả Phân tích đặc trưng thổ nhưỡng nhằm tối ưu hiệu quả nuôi trồng nông lâm thủy sản, quản lý thủy lợi…</t>
  </si>
  <si>
    <t>Chuyên viên phân tích dữ liệu chọn xem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</si>
  <si>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chọn chỉnh sửa, cấu hình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</si>
  <si>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chọn xóa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</si>
  <si>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lưu cấu hình Tổng hợp dữ liệu xuyên suốt qua các kỳ báo cáo, hỗ trợ dự báo cho các chỉ tiêu chính của lĩnh vực công thương (thương mại, an toàn thực phẩm, sản xuất công nghiệp, điện lực...)</t>
  </si>
  <si>
    <t>Chuyên viên phân tích dữ liệu chọn tạo mới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</si>
  <si>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xem kết quả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</si>
  <si>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lưu kết quả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</si>
  <si>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trích xuất kết quả phân tích Tổng hợp dữ liệu xuyên suốt qua các kỳ báo cáo, hỗ trợ dự báo cho các chỉ tiêu chính của lĩnh vực công thương (thương mại, an toàn thực phẩm, sản xuất công nghiệp, điện lực...)</t>
  </si>
  <si>
    <t>Chuyên viên phân tích dữ liệu xem bộ dữ liệu áp dụng Tổng hợp dữ liệu xuyên suốt qua các kỳ báo cáo, hỗ trợ dự báo cho các chỉ tiêu chính của lĩnh vực công thương (thương mại, an toàn thực phẩm, sản xuất công nghiệp, điện lực...)</t>
  </si>
  <si>
    <t>Chuyên viên phân tích dữ liệu kiểm tra các thông số về phân bố dữ liệu Tổng hợp dữ liệu xuyên suốt qua các kỳ báo cáo, hỗ trợ dự báo cho các chỉ tiêu chính của lĩnh vực công thương (thương mại, an toàn thực phẩm, sản xuất công nghiệp, điện lực...)</t>
  </si>
  <si>
    <t>Chuyên viên phân tích dữ liệu kiểm tra các thông số về tương quan dữ liệu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</si>
  <si>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điều chỉnh các trường dữ liệu Tổng hợp dữ liệu xuyên suốt qua các kỳ báo cáo, hỗ trợ dự báo cho các chỉ tiêu chính của lĩnh vực công thương (thương mại, an toàn thực phẩm, sản xuất công nghiệp, điện lực...)</t>
  </si>
  <si>
    <t>Chuyên viên phân tích dữ liệu tùy chỉnh phạm vi dữ liệu sử dụng cho mô hình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</si>
  <si>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xóa thuộc tính khỏi mô hình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</si>
  <si>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thêm thuộc tính vào mô hình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</si>
  <si>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quy đổi/số hóa dữ liệu thành thuộc tính mô hình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</si>
  <si>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chia tập dữ liệu Tổng hợp dữ liệu xuyên suốt qua các kỳ báo cáo, hỗ trợ dự báo cho các chỉ tiêu chính của lĩnh vực công thương (thương mại, an toàn thực phẩm, sản xuất công nghiệp, điện lực...) (train, validate, test)</t>
  </si>
  <si>
    <t>Chuyên viên phân tích dữ liệu thực hiện huấn luyện dữ liệu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</si>
  <si>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tối ưu siêu tham số mô hình trên tập validate và so sánh giữa các mô hình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</si>
  <si>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đánh giá hiệu suất mô hình trên tập test Tổng hợp dữ liệu xuyên suốt qua các kỳ báo cáo, hỗ trợ dự báo cho các chỉ tiêu chính của lĩnh vực công thương (thương mại, an toàn thực phẩm, sản xuất công nghiệp, điện lực...)</t>
  </si>
  <si>
    <t>Chuyên viên phân tích dữ liệu so sánh kết quả mô hình so với thực tế Tổng hợp dữ liệu xuyên suốt qua các kỳ báo cáo, hỗ trợ dự báo cho các chỉ tiêu chính của lĩnh vực công thương (thương mại, an toàn thực phẩm, sản xuất công nghiệp, điện lực...)</t>
  </si>
  <si>
    <t>Chuyên viên phân tích dữ liệu so sánh kết quả các mô hình so với nhau Tổng hợp dữ liệu xuyên suốt qua các kỳ báo cáo, hỗ trợ dự báo cho các chỉ tiêu chính của lĩnh vực công thương (thương mại, an toàn thực phẩm, sản xuất công nghiệp, điện lực...)</t>
  </si>
  <si>
    <t>Chuyên viên phân tích dữ liệu thực hiện huấn luyện lại mô hình dựa trên dữ liệu mới Tổng hợp dữ liệu xuyên suốt qua các kỳ báo cáo, hỗ trợ dự báo cho các chỉ tiêu chính của lĩnh vực công thương (thương mại, an toàn thực phẩm, sản xuất công nghiệp, điện lực...)</t>
  </si>
  <si>
    <t>Chuyên viên phân tích dữ liệu huấn luyện mô hình dựa trên các đặc trưng/thuộc tính mới Tổng hợp dữ liệu xuyên suốt qua các kỳ báo cáo, hỗ trợ dự báo cho các chỉ tiêu chính của lĩnh vực công thương (thương mại, an toàn thực phẩm, sản xuất công nghiệp, điện lực...)</t>
  </si>
  <si>
    <t>Chuyên viên phân tích dữ liệu chọn xem mô hình phân tích, hệ thống hiển thị nội dung mô hình phân tích Cảnh báo các thay đổi đột biến của dữ liệu ngành Công thương</t>
  </si>
  <si>
    <t>Chuyên viên phân tích dữ liệu chọn chỉnh sửa, cấu hình mô hình phân tích, hệ thống hiển thị nội dung mô hình phân tích Cảnh báo các thay đổi đột biến của dữ liệu ngành Công thương</t>
  </si>
  <si>
    <t>Chuyên viên phân tích dữ liệu chọn xóa mô hình phân tích, hệ thống hiển thị nội dung mô hình phân tích Cảnh báo các thay đổi đột biến của dữ liệu ngành Công thương</t>
  </si>
  <si>
    <t>Chuyên viên phân tích dữ liệu lưu cấu hình Cảnh báo các thay đổi đột biến của dữ liệu ngành Công thương</t>
  </si>
  <si>
    <t>Chuyên viên phân tích dữ liệu chọn tạo mới mô hình phân tích, hệ thống hiển thị nội dung mô hình phân tích Cảnh báo các thay đổi đột biến của dữ liệu ngành Công thương</t>
  </si>
  <si>
    <t>Chuyên viên phân tích dữ liệu xem kết quả phân tích cảnh báo các thay đổi đột biến của dữ liệu ngành công thương</t>
  </si>
  <si>
    <t>chuyên viên phân tích dữ liệu lưu kết quả phân tích cảnh báo các thay đổi đột biến của dữ liệu ngành công thương</t>
  </si>
  <si>
    <t>chuyên viên phân tích dữ liệu trích xuất quả phân tích cảnh báo các thay đổi đột biến của dữ liệu ngành công thương</t>
  </si>
  <si>
    <t>Chuyên viên phân tích dữ liệu xem bộ dữ liệu áp dụng Cảnh báo các thay đổi đột biến của dữ liệu ngành Công thương</t>
  </si>
  <si>
    <t>Chuyên viên phân tích dữ liệu kiểm tra các thông số về phân bố dữ liệu Cảnh báo các thay đổi đột biến của dữ liệu ngành Công thương</t>
  </si>
  <si>
    <t>Chuyên viên phân tích dữ liệu kiểm tra các thông số về tương quan dữ liệu Cảnh báo các thay đổi đột biến của dữ liệu ngành Công thương</t>
  </si>
  <si>
    <t>Chuyên viên phân tích dữ liệu thực hiện điều chỉnh các trường dữ liệu Cảnh báo các thay đổi đột biến của dữ liệu ngành Công thương</t>
  </si>
  <si>
    <t>Chuyên viên phân tích dữ liệu tùy chỉnh phạm vi dữ liệu sử dụng cho mô hình Cảnh báo các thay đổi đột biến của dữ liệu ngành Công thương</t>
  </si>
  <si>
    <t>Chuyên viên phân tích dữ liệu thực hiện xóa thuộc tính khỏi mô hình Cảnh báo các thay đổi đột biến của dữ liệu ngành Công thương</t>
  </si>
  <si>
    <t>Chuyên viên phân tích dữ liệu thực hiện thêm thuộc tính vào mô hình Cảnh báo các thay đổi đột biến của dữ liệu ngành Công thương</t>
  </si>
  <si>
    <t>Chuyên viên phân tích dữ liệu thực hiện quy đổi/số hóa dữ liệu thành thuộc tính mô hình Cảnh báo các thay đổi đột biến của dữ liệu ngành Công thương</t>
  </si>
  <si>
    <t>Chuyên viên phân tích dữ liệu thực hiện chia tập dữ liệu Cảnh báo các thay đổi đột biến của dữ liệu ngành Công thương (train, validate, test)</t>
  </si>
  <si>
    <t>Chuyên viên phân tích dữ liệu thực hiện huấn luyện dữ liệu Cảnh báo các thay đổi đột biến của dữ liệu ngành Công thương</t>
  </si>
  <si>
    <t>Chuyên viên phân tích dữ liệu thực hiện tối ưu siêu tham số mô hình trên tập validate và so sánh giữa các mô hình Cảnh báo các thay đổi đột biến của dữ liệu ngành Công thương</t>
  </si>
  <si>
    <t>Chuyên viên phân tích dữ liệu thực hiện đánh giá hiệu suất mô hình trên tập test Cảnh báo các thay đổi đột biến của dữ liệu ngành Công thương</t>
  </si>
  <si>
    <t>Chuyên viên phân tích dữ liệu so sánh kết quả mô hình so với thực tế Cảnh báo các thay đổi đột biến của dữ liệu ngành Công thương</t>
  </si>
  <si>
    <t>Chuyên viên phân tích dữ liệu so sánh kết quả các mô hình so với nhau Cảnh báo các thay đổi đột biến của dữ liệu ngành Công thương</t>
  </si>
  <si>
    <t>Chuyên viên phân tích dữ liệu thực hiện huấn luyện lại mô hình dựa trên dữ liệu mới Cảnh báo các thay đổi đột biến của dữ liệu ngành Công thương</t>
  </si>
  <si>
    <t>Chuyên viên phân tích dữ liệu huấn luyện mô hình dựa trên các đặc trưng/thuộc tính mới Cảnh báo các thay đổi đột biến của dữ liệu ngành Công thương</t>
  </si>
  <si>
    <t>Chuyên viên phân tích dữ liệu chọn xem mô hình phân tích, hệ thống hiển thị nội dung mô hình phân tích Hỗ trợ quá trình đưa ra quyết định cho các hoạt động cấp phép, phê duyệt hồ sơ sử dụng đất đai</t>
  </si>
  <si>
    <t>Chuyên viên phân tích dữ liệu chọn chỉnh sửa, cấu hình mô hình phân tích, hệ thống hiển thị nội dung mô hình phân tích hỗ trợ quá trình đưa ra quyết định cho các hoạt động cấp phép, phê duyệt hồ sơ sử dụng đất đai</t>
  </si>
  <si>
    <t>chuyên viên phân tích dữ liệu chọn xóa mô hình phân tích, hệ thống hiển thị nội dung mô hình phân tích hỗ trợ quá trình đưa ra quyết định cho các hoạt động cấp phép, phê duyệt hồ sơ sử dụng đất đai</t>
  </si>
  <si>
    <t>chuyên viên phân tích dữ liệu lưu cấu hình hỗ trợ quá trình đưa ra quyết định cho các hoạt động cấp phép, phê duyệt hồ sơ sử dụng đất đai</t>
  </si>
  <si>
    <t>chuyên viên phân tích dữ liệu chọn tạo mới mô hình phân tích, hệ thống hiển thị nội dung mô hình phân tích hỗ trợ quá trình đưa ra quyết định cho các hoạt động cấp phép, phê duyệt hồ sơ sử dụng đất đai</t>
  </si>
  <si>
    <t>chuyên viên phân tích dữ liệu xem kết quả phân tích hỗ trợ quá trình đưa ra quyết định cho các hoạt động cấp phép, phê duyệt hồ sơ sử dụng đất đai</t>
  </si>
  <si>
    <t>chuyên viên phân tích dữ liệu lưu kết quả phân tích hỗ trợ quá trình đưa ra quyết định cho các hoạt động cấp phép, phê duyệt hồ sơ sử dụng đất đai</t>
  </si>
  <si>
    <t>chuyên viên phân tích dữ liệu trích xuất quả phân tích hỗ trợ quá trình đưa ra quyết định cho các hoạt động cấp phép, phê duyệt hồ sơ sử dụng đất đai</t>
  </si>
  <si>
    <t xml:space="preserve">Chuyên viên phân tích dữ liệu xem bộ dữ liệu áp dụng Hỗ trợ quá trình đưa ra quyết định cho các hoạt động cấp phép, phê duyệt hồ sơ sử dụng đất đai </t>
  </si>
  <si>
    <t xml:space="preserve">Chuyên viên phân tích dữ liệu kiểm tra các thông số về phân bố dữ liệu Hỗ trợ quá trình đưa ra quyết định cho các hoạt động cấp phép, phê duyệt hồ sơ sử dụng đất đai </t>
  </si>
  <si>
    <t xml:space="preserve">Chuyên viên phân tích dữ liệu kiểm tra các thông số về tương quan dữ liệu Hỗ trợ quá trình đưa ra quyết định cho các hoạt động cấp phép, phê duyệt hồ sơ sử dụng đất đai </t>
  </si>
  <si>
    <t xml:space="preserve">Chuyên viên phân tích dữ liệu thực hiện điều chỉnh các trường dữ liệu Hỗ trợ quá trình đưa ra quyết định cho các hoạt động cấp phép, phê duyệt hồ sơ sử dụng đất đai </t>
  </si>
  <si>
    <t xml:space="preserve">Chuyên viên phân tích dữ liệu tùy chỉnh phạm vi dữ liệu sử dụng cho mô hình Hỗ trợ quá trình đưa ra quyết định cho các hoạt động cấp phép, phê duyệt hồ sơ sử dụng đất đai </t>
  </si>
  <si>
    <t xml:space="preserve">Chuyên viên phân tích dữ liệu thực hiện xóa thuộc tính khỏi mô hình Hỗ trợ quá trình đưa ra quyết định cho các hoạt động cấp phép, phê duyệt hồ sơ sử dụng đất đai </t>
  </si>
  <si>
    <t xml:space="preserve">Chuyên viên phân tích dữ liệu thực hiện thêm thuộc tính vào mô hình Hỗ trợ quá trình đưa ra quyết định cho các hoạt động cấp phép, phê duyệt hồ sơ sử dụng đất đai </t>
  </si>
  <si>
    <t xml:space="preserve">Chuyên viên phân tích dữ liệu thực hiện quy đổi/số hóa dữ liệu thành thuộc tính mô hình Hỗ trợ quá trình đưa ra quyết định cho các hoạt động cấp phép, phê duyệt hồ sơ sử dụng đất đai </t>
  </si>
  <si>
    <t>Chuyên viên phân tích dữ liệu thực hiện chia tập dữ liệu Hỗ trợ quá trình đưa ra quyết định cho các hoạt động cấp phép, phê duyệt hồ sơ sử dụng đất đai  (train, validate, test)</t>
  </si>
  <si>
    <t xml:space="preserve">Chuyên viên phân tích dữ liệu thực hiện huấn luyện dữ liệu Hỗ trợ quá trình đưa ra quyết định cho các hoạt động cấp phép, phê duyệt hồ sơ sử dụng đất đai </t>
  </si>
  <si>
    <t xml:space="preserve">Chuyên viên phân tích dữ liệu thực hiện tối ưu siêu tham số mô hình trên tập validate và so sánh giữa các mô hình Hỗ trợ quá trình đưa ra quyết định cho các hoạt động cấp phép, phê duyệt hồ sơ sử dụng đất đai </t>
  </si>
  <si>
    <t xml:space="preserve">Chuyên viên phân tích dữ liệu thực hiện đánh giá hiệu suất mô hình trên tập test Hỗ trợ quá trình đưa ra quyết định cho các hoạt động cấp phép, phê duyệt hồ sơ sử dụng đất đai </t>
  </si>
  <si>
    <t xml:space="preserve">Chuyên viên phân tích dữ liệu so sánh kết quả mô hình so với thực tế Hỗ trợ quá trình đưa ra quyết định cho các hoạt động cấp phép, phê duyệt hồ sơ sử dụng đất đai </t>
  </si>
  <si>
    <t xml:space="preserve">Chuyên viên phân tích dữ liệu so sánh kết quả các mô hình so với nhau Hỗ trợ quá trình đưa ra quyết định cho các hoạt động cấp phép, phê duyệt hồ sơ sử dụng đất đai </t>
  </si>
  <si>
    <t xml:space="preserve">Chuyên viên phân tích dữ liệu thực hiện huấn luyện lại mô hình dựa trên dữ liệu mới Hỗ trợ quá trình đưa ra quyết định cho các hoạt động cấp phép, phê duyệt hồ sơ sử dụng đất đai </t>
  </si>
  <si>
    <t xml:space="preserve">Chuyên viên phân tích dữ liệu huấn luyện mô hình dựa trên các đặc trưng/thuộc tính mới Hỗ trợ quá trình đưa ra quyết định cho các hoạt động cấp phép, phê duyệt hồ sơ sử dụng đất đai </t>
  </si>
  <si>
    <t>Người dùng click chọn lưu báo cáo rồi chọn thư mục và thay đổi tên báo cáo muốn lưu rồi ấn lưu; Hệ thống lưu báo cáo theo thông tin người dùng nhập cho Báo cáo trực quan ngành Tài nguyên Môi trường</t>
  </si>
  <si>
    <t>Người dùng click chọn Chuyển sang thư mục khác và chọn thư mục muốn chuyển sang rồi ấn OK; Hệ thống chuyển báo cáo sang thư mục mà người dùng chọn cho Báo cáo trực quan ngành Tài nguyên Môi trường</t>
  </si>
  <si>
    <t>Người dùng click chọn Chia sẻ bảng biểu, chọn bật chế độ Công khai; Hệ thống sẽ sinh ra 1 đường dẫn chia sẻ báo cáo cho người dùng cho Báo cáo trực quan ngành Tài nguyên Môi trường</t>
  </si>
  <si>
    <t>Người dùng chọn Làm mới bảng biểu, hệ thống cập nhật lại dữ liệu mới nhất từ Server để hiển thị cho người dùng cho Báo cáo trực quan ngành Tài nguyên Môi trường</t>
  </si>
  <si>
    <t>Người dùng chọn Đặt khoảng thời gian tự động làm mới và lựa chọn thời gian làm mới; Hệ thống lưu lại cấu hình và  cập nhật lại dữ liệu mới nhất từ Server theo chu kỳ người dùng chọn cho Báo cáo trực quan ngành Tài nguyên Môi trường</t>
  </si>
  <si>
    <t>Người dùng chọn nút Tải dưới dạng ảnh, hệ thống xuất ra file ảnh của báo cáo và trả về cho người dùng cho Báo cáo trực quan ngành Tài nguyên Môi trường</t>
  </si>
  <si>
    <t>Người dùng chọn Đặt thời gian tự động chuyển Tab, lựa chọn thời gian tự động chuyển; Hệ thống tự động chuyển giữa các Tab cảu báo cáo theo thời gian người dùng thiết lập cho Báo cáo trực quan ngành Tài nguyên Môi trường</t>
  </si>
  <si>
    <t>Người dùng chọn bật chế độ toàn màn hình: Hệ thống chuyển sang chế độ hiển thị toàn màn hình cho người dùng cho Báo cáo trực quan ngành Tài nguyên Môi trường</t>
  </si>
  <si>
    <t>Người dùng chọn nút yêu thích; Hệ thống lưu báo cáo vào danh sách yêu thích. Người dùng chọn lại nút yêu thích; hệ thống xóa báo cáo khỏi danh sách yêu thích cho Báo cáo trực quan ngành Tài nguyên Môi trường</t>
  </si>
  <si>
    <t>Người dùng chọn nút Chỉnh sửa báo cáo, thực hiện chỉnh sủa và lưu báo cáo, hệ thống lưu lại báo cáo đã chỉnh sửa cho Báo cáo trực quan ngành Tài nguyên Môi trường</t>
  </si>
  <si>
    <t>QTHT chỉnh sửa thông tin. Hệ thống lưu lại thông tin mới của Hàm chạy câu lệnh SQL</t>
  </si>
  <si>
    <t>QTHT cấu hình các tham số. Hệ thống lưu lại tham số của  Hàm chạy câu lệnh SQL</t>
  </si>
  <si>
    <t>QTHT xem/điều chỉnh code của hàm ETL, Hệ thống hiển thị code của hàm và cho phép người dùng điều chỉnh  Hàm chạy câu lệnh SQL</t>
  </si>
  <si>
    <t>QTHT cấu hình dữ liệu mẫu để kiểm thử hàm ETL. Hệt hống cho người dùng nhập/tải lên dữ liệu mẫu Hàm chạy câu lệnh SQL</t>
  </si>
  <si>
    <t>QTHT chọn lưu. Hệ thống lưu thông tin cập nhật của  Hàm chạy câu lệnh SQL</t>
  </si>
  <si>
    <t>QTHT chọn chạy thử hàm ETL. Hệ thống chạy thử trên dữ liệu mẫu của  Hàm chạy câu lệnh SQL</t>
  </si>
  <si>
    <t>QTHT chọn hiển thị kết quả. Hệ thống hiển thị kết quả chạy thử  Hàm chạy câu lệnh SQL</t>
  </si>
  <si>
    <t>QTHT chọn xuất bản hàm ETL. Hệ thống xuất bản  Hàm chạy câu lệnh SQL</t>
  </si>
  <si>
    <t>QTHT chỉnh sửa thông tin. Hệ thống lưu lại thông tin mới của Hàm chạy câu lệnh SQL trong file</t>
  </si>
  <si>
    <t>QTHT cấu hình các tham số. Hệ thống lưu lại tham số của  Hàm chạy câu lệnh SQL trong file</t>
  </si>
  <si>
    <t>QTHT xem/điều chỉnh code của hàm ETL, Hệ thống hiển thị code của hàm và cho phép người dùng điều chỉnh  Hàm chạy câu lệnh SQL trong file</t>
  </si>
  <si>
    <t>QTHT cấu hình dữ liệu mẫu để kiểm thử hàm ETL. Hệt hống cho người dùng nhập/tải lên dữ liệu mẫu Hàm chạy câu lệnh SQL trong file</t>
  </si>
  <si>
    <t>QTHT chọn lưu. Hệ thống lưu thông tin cập nhật của  Hàm chạy câu lệnh SQL trong file</t>
  </si>
  <si>
    <t>QTHT chọn chạy thử hàm ETL. Hệ thống chạy thử trên dữ liệu mẫu của  Hàm chạy câu lệnh SQL trong file</t>
  </si>
  <si>
    <t>QTHT chọn hiển thị kết quả. Hệ thống hiển thị kết quả chạy thử  Hàm chạy câu lệnh SQL trong file</t>
  </si>
  <si>
    <t>QTHT chọn xuất bản hàm ETL. Hệ thống xuất bản  Hàm chạy câu lệnh SQL trong file</t>
  </si>
  <si>
    <t>QTHT chỉnh sửa thông tin. Hệ thống lưu lại thông tin mới của Hàm tạo CSDL</t>
  </si>
  <si>
    <t>QTHT cấu hình các tham số. Hệ thống lưu lại tham số của  Hàm tạo CSDL</t>
  </si>
  <si>
    <t>QTHT xem/điều chỉnh code của hàm ETL, Hệ thống hiển thị code của hàm và cho phép người dùng điều chỉnh  Hàm tạo CSDL</t>
  </si>
  <si>
    <t>QTHT cấu hình dữ liệu mẫu để kiểm thử hàm ETL. Hệt hống cho người dùng nhập/tải lên dữ liệu mẫu Hàm tạo CSDL</t>
  </si>
  <si>
    <t>QTHT chọn lưu. Hệ thống lưu thông tin cập nhật của  Hàm tạo CSDL</t>
  </si>
  <si>
    <t>QTHT chọn chạy thử hàm ETL. Hệ thống chạy thử trên dữ liệu mẫu của  Hàm tạo CSDL</t>
  </si>
  <si>
    <t>QTHT chọn hiển thị kết quả. Hệ thống hiển thị kết quả chạy thử  Hàm tạo CSDL</t>
  </si>
  <si>
    <t>QTHT chọn xuất bản hàm ETL. Hệ thống xuất bản  Hàm tạo CSDL</t>
  </si>
  <si>
    <t>QTHT chỉnh sửa thông tin. Hệ thống lưu lại thông tin mới của Hàm tạo bảng trong CSDL</t>
  </si>
  <si>
    <t>QTHT cấu hình các tham số. Hệ thống lưu lại tham số của  Hàm tạo bảng trong CSDL</t>
  </si>
  <si>
    <t>QTHT xem/điều chỉnh code của hàm ETL, Hệ thống hiển thị code của hàm và cho phép người dùng điều chỉnh  Hàm tạo bảng trong CSDL</t>
  </si>
  <si>
    <t>QTHT cấu hình dữ liệu mẫu để kiểm thử hàm ETL. Hệt hống cho người dùng nhập/tải lên dữ liệu mẫu Hàm tạo bảng trong CSDL</t>
  </si>
  <si>
    <t>QTHT chọn lưu. Hệ thống lưu thông tin cập nhật của  Hàm tạo bảng trong CSDL</t>
  </si>
  <si>
    <t>QTHT chọn chạy thử hàm ETL. Hệ thống chạy thử trên dữ liệu mẫu của  Hàm tạo bảng trong CSDL</t>
  </si>
  <si>
    <t>QTHT chọn hiển thị kết quả. Hệ thống hiển thị kết quả chạy thử  Hàm tạo bảng trong CSDL</t>
  </si>
  <si>
    <t>QTHT chọn xuất bản hàm ETL. Hệ thống xuất bản  Hàm tạo bảng trong CSDL</t>
  </si>
  <si>
    <t>QTHT chỉnh sửa thông tin. Hệ thống lưu lại thông tin mới của Hàm tạo thủ tục trong CSDL</t>
  </si>
  <si>
    <t>QTHT cấu hình các tham số. Hệ thống lưu lại tham số của  Hàm tạo thủ tục trong CSDL</t>
  </si>
  <si>
    <t>QTHT xem/điều chỉnh code của hàm ETL, Hệ thống hiển thị code của hàm và cho phép người dùng điều chỉnh  Hàm tạo thủ tục trong CSDL</t>
  </si>
  <si>
    <t>QTHT cấu hình dữ liệu mẫu để kiểm thử hàm ETL. Hệt hống cho người dùng nhập/tải lên dữ liệu mẫu Hàm tạo thủ tục trong CSDL</t>
  </si>
  <si>
    <t>QTHT chọn lưu. Hệ thống lưu thông tin cập nhật của  Hàm tạo thủ tục trong CSDL</t>
  </si>
  <si>
    <t>QTHT chọn chạy thử hàm ETL. Hệ thống chạy thử trên dữ liệu mẫu của  Hàm tạo thủ tục trong CSDL</t>
  </si>
  <si>
    <t>QTHT chọn hiển thị kết quả. Hệ thống hiển thị kết quả chạy thử  Hàm tạo thủ tục trong CSDL</t>
  </si>
  <si>
    <t>QTHT chọn xuất bản hàm ETL. Hệ thống xuất bản  Hàm tạo thủ tục trong CSDL</t>
  </si>
  <si>
    <t>QTHT chỉnh sửa thông tin. Hệ thống lưu lại thông tin mới của Hàm tạo hàm trong CSDL</t>
  </si>
  <si>
    <t>QTHT cấu hình các tham số. Hệ thống lưu lại tham số của  Hàm tạo hàm trong CSDL</t>
  </si>
  <si>
    <t>QTHT xem/điều chỉnh code của hàm ETL, Hệ thống hiển thị code của hàm và cho phép người dùng điều chỉnh  Hàm tạo hàm trong CSDL</t>
  </si>
  <si>
    <t>QTHT cấu hình dữ liệu mẫu để kiểm thử hàm ETL. Hệt hống cho người dùng nhập/tải lên dữ liệu mẫu Hàm tạo hàm trong CSDL</t>
  </si>
  <si>
    <t>QTHT chọn lưu. Hệ thống lưu thông tin cập nhật của  Hàm tạo hàm trong CSDL</t>
  </si>
  <si>
    <t>QTHT chọn chạy thử hàm ETL. Hệ thống chạy thử trên dữ liệu mẫu của  Hàm tạo hàm trong CSDL</t>
  </si>
  <si>
    <t>QTHT chọn hiển thị kết quả. Hệ thống hiển thị kết quả chạy thử  Hàm tạo hàm trong CSDL</t>
  </si>
  <si>
    <t>QTHT chọn xuất bản hàm ETL. Hệ thống xuất bản  Hàm tạo hàm trong CSDL</t>
  </si>
  <si>
    <t>QTHT chỉnh sửa thông tin. Hệ thống lưu lại thông tin mới của Hàm gán dữ liệu vào bảng</t>
  </si>
  <si>
    <t>QTHT cấu hình các tham số. Hệ thống lưu lại tham số của  Hàm gán dữ liệu vào bảng</t>
  </si>
  <si>
    <t>QTHT xem/điều chỉnh code của hàm ETL, Hệ thống hiển thị code của hàm và cho phép người dùng điều chỉnh  Hàm gán dữ liệu vào bảng</t>
  </si>
  <si>
    <t>QTHT cấu hình dữ liệu mẫu để kiểm thử hàm ETL. Hệt hống cho người dùng nhập/tải lên dữ liệu mẫu Hàm gán dữ liệu vào bảng</t>
  </si>
  <si>
    <t>QTHT chọn lưu. Hệ thống lưu thông tin cập nhật của  Hàm gán dữ liệu vào bảng</t>
  </si>
  <si>
    <t>QTHT chọn chạy thử hàm ETL. Hệ thống chạy thử trên dữ liệu mẫu của  Hàm gán dữ liệu vào bảng</t>
  </si>
  <si>
    <t>QTHT chọn hiển thị kết quả. Hệ thống hiển thị kết quả chạy thử  Hàm gán dữ liệu vào bảng</t>
  </si>
  <si>
    <t>QTHT chọn xuất bản hàm ETL. Hệ thống xuất bản  Hàm gán dữ liệu vào bảng</t>
  </si>
  <si>
    <t>QTHT chỉnh sửa thông tin. Hệ thống lưu lại thông tin mới của Hàm gán và cập nhật dữ liệu theo khóa</t>
  </si>
  <si>
    <t>QTHT cấu hình các tham số. Hệ thống lưu lại tham số của  Hàm gán và cập nhật dữ liệu theo khóa</t>
  </si>
  <si>
    <t>QTHT xem/điều chỉnh code của hàm ETL, Hệ thống hiển thị code của hàm và cho phép người dùng điều chỉnh  Hàm gán và cập nhật dữ liệu theo khóa</t>
  </si>
  <si>
    <t>QTHT cấu hình dữ liệu mẫu để kiểm thử hàm ETL. Hệt hống cho người dùng nhập/tải lên dữ liệu mẫu Hàm gán và cập nhật dữ liệu theo khóa</t>
  </si>
  <si>
    <t>QTHT chọn lưu. Hệ thống lưu thông tin cập nhật của  Hàm gán và cập nhật dữ liệu theo khóa</t>
  </si>
  <si>
    <t>QTHT chọn chạy thử hàm ETL. Hệ thống chạy thử trên dữ liệu mẫu của  Hàm gán và cập nhật dữ liệu theo khóa</t>
  </si>
  <si>
    <t>QTHT chọn hiển thị kết quả. Hệ thống hiển thị kết quả chạy thử  Hàm gán và cập nhật dữ liệu theo khóa</t>
  </si>
  <si>
    <t>QTHT chọn xuất bản hàm ETL. Hệ thống xuất bản  Hàm gán và cập nhật dữ liệu theo khóa</t>
  </si>
  <si>
    <t>QTHT chỉnh sửa thông tin. Hệ thống lưu lại thông tin mới của Hàm gán và xóa dữ liệu theo khóa</t>
  </si>
  <si>
    <t>QTHT cấu hình các tham số. Hệ thống lưu lại tham số của  Hàm gán và xóa dữ liệu theo khóa</t>
  </si>
  <si>
    <t>QTHT xem/điều chỉnh code của hàm ETL, Hệ thống hiển thị code của hàm và cho phép người dùng điều chỉnh  Hàm gán và xóa dữ liệu theo khóa</t>
  </si>
  <si>
    <t>QTHT cấu hình dữ liệu mẫu để kiểm thử hàm ETL. Hệt hống cho người dùng nhập/tải lên dữ liệu mẫu Hàm gán và xóa dữ liệu theo khóa</t>
  </si>
  <si>
    <t>QTHT chọn lưu. Hệ thống lưu thông tin cập nhật của  Hàm gán và xóa dữ liệu theo khóa</t>
  </si>
  <si>
    <t>QTHT chọn chạy thử hàm ETL. Hệ thống chạy thử trên dữ liệu mẫu của  Hàm gán và xóa dữ liệu theo khóa</t>
  </si>
  <si>
    <t>QTHT chọn hiển thị kết quả. Hệ thống hiển thị kết quả chạy thử  Hàm gán và xóa dữ liệu theo khóa</t>
  </si>
  <si>
    <t>QTHT chọn xuất bản hàm ETL. Hệ thống xuất bản  Hàm gán và xóa dữ liệu theo khóa</t>
  </si>
  <si>
    <t>QTHT chỉnh sửa thông tin. Hệ thống lưu lại thông tin mới của Hàm gán tất cả dữ liệu vào bảng</t>
  </si>
  <si>
    <t>QTHT cấu hình các tham số. Hệ thống lưu lại tham số của  Hàm gán tất cả dữ liệu vào bảng</t>
  </si>
  <si>
    <t>QTHT xem/điều chỉnh code của hàm ETL, Hệ thống hiển thị code của hàm và cho phép người dùng điều chỉnh  Hàm gán tất cả dữ liệu vào bảng</t>
  </si>
  <si>
    <t>QTHT cấu hình dữ liệu mẫu để kiểm thử hàm ETL. Hệt hống cho người dùng nhập/tải lên dữ liệu mẫu Hàm gán tất cả dữ liệu vào bảng</t>
  </si>
  <si>
    <t>QTHT chọn lưu. Hệ thống lưu thông tin cập nhật của  Hàm gán tất cả dữ liệu vào bảng</t>
  </si>
  <si>
    <t>QTHT chọn chạy thử hàm ETL. Hệ thống chạy thử trên dữ liệu mẫu của  Hàm gán tất cả dữ liệu vào bảng</t>
  </si>
  <si>
    <t>QTHT chọn hiển thị kết quả. Hệ thống hiển thị kết quả chạy thử  Hàm gán tất cả dữ liệu vào bảng</t>
  </si>
  <si>
    <t>QTHT chọn xuất bản hàm ETL. Hệ thống xuất bản  Hàm gán tất cả dữ liệu vào bảng</t>
  </si>
  <si>
    <t>QTHT chỉnh sửa thông tin. Hệ thống lưu lại thông tin mới của Hàm lưu dự phòng danh sách bảng</t>
  </si>
  <si>
    <t>QTHT cấu hình các tham số. Hệ thống lưu lại tham số của  Hàm lưu dự phòng danh sách bảng</t>
  </si>
  <si>
    <t>QTHT xem/điều chỉnh code của hàm ETL, Hệ thống hiển thị code của hàm và cho phép người dùng điều chỉnh  Hàm lưu dự phòng danh sách bảng</t>
  </si>
  <si>
    <t>QTHT cấu hình dữ liệu mẫu để kiểm thử hàm ETL. Hệt hống cho người dùng nhập/tải lên dữ liệu mẫu Hàm lưu dự phòng danh sách bảng</t>
  </si>
  <si>
    <t>QTHT chọn lưu. Hệ thống lưu thông tin cập nhật của  Hàm lưu dự phòng danh sách bảng</t>
  </si>
  <si>
    <t>QTHT chọn chạy thử hàm ETL. Hệ thống chạy thử trên dữ liệu mẫu của  Hàm lưu dự phòng danh sách bảng</t>
  </si>
  <si>
    <t>QTHT chọn hiển thị kết quả. Hệ thống hiển thị kết quả chạy thử  Hàm lưu dự phòng danh sách bảng</t>
  </si>
  <si>
    <t>QTHT chọn xuất bản hàm ETL. Hệ thống xuất bản  Hàm lưu dự phòng danh sách bảng</t>
  </si>
  <si>
    <t>QTHT chỉnh sửa thông tin. Hệ thống lưu lại thông tin mới của Hàm lưu dự phòng CSDL</t>
  </si>
  <si>
    <t>QTHT cấu hình các tham số. Hệ thống lưu lại tham số của  Hàm lưu dự phòng CSDL</t>
  </si>
  <si>
    <t>QTHT xem/điều chỉnh code của hàm ETL, Hệ thống hiển thị code của hàm và cho phép người dùng điều chỉnh  Hàm lưu dự phòng CSDL</t>
  </si>
  <si>
    <t>QTHT cấu hình dữ liệu mẫu để kiểm thử hàm ETL. Hệt hống cho người dùng nhập/tải lên dữ liệu mẫu Hàm lưu dự phòng CSDL</t>
  </si>
  <si>
    <t>QTHT chọn lưu. Hệ thống lưu thông tin cập nhật của  Hàm lưu dự phòng CSDL</t>
  </si>
  <si>
    <t>QTHT chọn chạy thử hàm ETL. Hệ thống chạy thử trên dữ liệu mẫu của  Hàm lưu dự phòng CSDL</t>
  </si>
  <si>
    <t>QTHT chọn hiển thị kết quả. Hệ thống hiển thị kết quả chạy thử  Hàm lưu dự phòng CSDL</t>
  </si>
  <si>
    <t>QTHT chọn xuất bản hàm ETL. Hệ thống xuất bản  Hàm lưu dự phòng CSDL</t>
  </si>
  <si>
    <t>QTHT chỉnh sửa thông tin. Hệ thống lưu lại thông tin mới của Hàm chuyển đổi json thành json</t>
  </si>
  <si>
    <t>QTHT cấu hình các tham số. Hệ thống lưu lại tham số của  Hàm chuyển đổi json thành json</t>
  </si>
  <si>
    <t>QTHT xem/điều chỉnh code của hàm ETL, Hệ thống hiển thị code của hàm và cho phép người dùng điều chỉnh  Hàm chuyển đổi json thành json</t>
  </si>
  <si>
    <t>QTHT cấu hình dữ liệu mẫu để kiểm thử hàm ETL. Hệt hống cho người dùng nhập/tải lên dữ liệu mẫu Hàm chuyển đổi json thành json</t>
  </si>
  <si>
    <t>QTHT chọn lưu. Hệ thống lưu thông tin cập nhật của  Hàm chuyển đổi json thành json</t>
  </si>
  <si>
    <t>QTHT chọn chạy thử hàm ETL. Hệ thống chạy thử trên dữ liệu mẫu của  Hàm chuyển đổi json thành json</t>
  </si>
  <si>
    <t>QTHT chọn hiển thị kết quả. Hệ thống hiển thị kết quả chạy thử  Hàm chuyển đổi json thành json</t>
  </si>
  <si>
    <t>QTHT chọn xuất bản hàm ETL. Hệ thống xuất bản  Hàm chuyển đổi json thành json</t>
  </si>
  <si>
    <t>QTHT chỉnh sửa thông tin. Hệ thống lưu lại thông tin mới của Hàm chuyển đổi array thành json</t>
  </si>
  <si>
    <t>QTHT cấu hình các tham số. Hệ thống lưu lại tham số của  Hàm chuyển đổi array thành json</t>
  </si>
  <si>
    <t>QTHT xem/điều chỉnh code của hàm ETL, Hệ thống hiển thị code của hàm và cho phép người dùng điều chỉnh  Hàm chuyển đổi array thành json</t>
  </si>
  <si>
    <t>QTHT cấu hình dữ liệu mẫu để kiểm thử hàm ETL. Hệt hống cho người dùng nhập/tải lên dữ liệu mẫu Hàm chuyển đổi array thành json</t>
  </si>
  <si>
    <t>QTHT chọn lưu. Hệ thống lưu thông tin cập nhật của  Hàm chuyển đổi array thành json</t>
  </si>
  <si>
    <t>QTHT chọn chạy thử hàm ETL. Hệ thống chạy thử trên dữ liệu mẫu của  Hàm chuyển đổi array thành json</t>
  </si>
  <si>
    <t>QTHT chọn hiển thị kết quả. Hệ thống hiển thị kết quả chạy thử  Hàm chuyển đổi array thành json</t>
  </si>
  <si>
    <t>QTHT chọn xuất bản hàm ETL. Hệ thống xuất bản  Hàm chuyển đổi array thành json</t>
  </si>
  <si>
    <t>QTHT chỉnh sửa thông tin. Hệ thống lưu lại thông tin mới của Hàm chuyển đổi json thành array</t>
  </si>
  <si>
    <t>QTHT cấu hình các tham số. Hệ thống lưu lại tham số của  Hàm chuyển đổi json thành array</t>
  </si>
  <si>
    <t>QTHT xem/điều chỉnh code của hàm ETL, Hệ thống hiển thị code của hàm và cho phép người dùng điều chỉnh  Hàm chuyển đổi json thành array</t>
  </si>
  <si>
    <t>QTHT cấu hình dữ liệu mẫu để kiểm thử hàm ETL. Hệt hống cho người dùng nhập/tải lên dữ liệu mẫu Hàm chuyển đổi json thành array</t>
  </si>
  <si>
    <t>QTHT chọn lưu. Hệ thống lưu thông tin cập nhật của  Hàm chuyển đổi json thành array</t>
  </si>
  <si>
    <t>QTHT chọn chạy thử hàm ETL. Hệ thống chạy thử trên dữ liệu mẫu của  Hàm chuyển đổi json thành array</t>
  </si>
  <si>
    <t>QTHT chọn hiển thị kết quả. Hệ thống hiển thị kết quả chạy thử  Hàm chuyển đổi json thành array</t>
  </si>
  <si>
    <t>QTHT chọn xuất bản hàm ETL. Hệ thống xuất bản  Hàm chuyển đổi json thành array</t>
  </si>
  <si>
    <t>Tạm tính</t>
  </si>
  <si>
    <t>Ngày/người</t>
  </si>
  <si>
    <t>Nội dung chi phí</t>
  </si>
  <si>
    <t>(Ccg+Cql+Ck) x 6%</t>
  </si>
  <si>
    <t>THU NHẬP CHỊU THUẾ TÍNH TRƯỚC</t>
  </si>
  <si>
    <t>Ck</t>
  </si>
  <si>
    <t>CHI PHÍ KHÁC</t>
  </si>
  <si>
    <t>Cql</t>
  </si>
  <si>
    <t>CHI PHÍ QUẢN LÝ</t>
  </si>
  <si>
    <t>Ccg</t>
  </si>
  <si>
    <t>CHI PHÍ CHUYÊN GIA</t>
  </si>
  <si>
    <t xml:space="preserve">TMĐT </t>
  </si>
  <si>
    <t>Chi phí đăng tải thông báo mời thầu</t>
  </si>
  <si>
    <t>Chi phí kiểm toán độc lập</t>
  </si>
  <si>
    <t>Chi phí thẩm tra, phê duyệt quyết toán</t>
  </si>
  <si>
    <t>Khoản 8.2 - Bảng số 9, QĐ 1688/QĐ-BTTTT ngày 11/10/2019</t>
  </si>
  <si>
    <t>Hạng mục Phần mềm nội bộ, cơ sở dữ liệu</t>
  </si>
  <si>
    <t xml:space="preserve">Chi phí giám sát thi công </t>
  </si>
  <si>
    <t>Khoản 5, Điều 9, NĐ 63/2014/NĐ-CP ngày 26/6/2014</t>
  </si>
  <si>
    <t>Gtb*0,05%
(Tối thiểu là 1.000.000 đồng và tối đa là 50.000.000 đồng)</t>
  </si>
  <si>
    <t>Chi phí thẩm định kết quả lựa chọn nhà thầu</t>
  </si>
  <si>
    <t>Khoản 3, Điều 9, NĐ 63/2014/NĐ-CP ngày 26/6/2014</t>
  </si>
  <si>
    <t>Chi phí thẩm định HSMT/HSYC</t>
  </si>
  <si>
    <t xml:space="preserve">Khoản 7.3 - Bảng số 8, QĐ 1688/QĐ-BTTTT ngày 11/10/2019 </t>
  </si>
  <si>
    <t>Chi phí lập hồ sơ mời thầu, đánh giá hồ sơ dự thầu mua sắm thiết bị</t>
  </si>
  <si>
    <t>Mục 4 - 4.1.5, QĐ 1688/QĐ-BTTTT</t>
  </si>
  <si>
    <t>Chi phí thẩm tra Báo cáo kinh kế - kỹ thuật</t>
  </si>
  <si>
    <t xml:space="preserve">Khoản 2.2 - Bảng số 2, QĐ 1688/QĐ-BTTTT ngày 11/10/2019 </t>
  </si>
  <si>
    <t>Chi phí lập Báo cáo kinh tế -kỹ thuật</t>
  </si>
  <si>
    <t>Chi phí khảo sát</t>
  </si>
  <si>
    <t>Chi phí tư vấn (Gtv)</t>
  </si>
  <si>
    <t xml:space="preserve">Khoản 2 - Bảng số 1, QĐ 1688/QĐ-BTTTT ngày 11/10/2019 </t>
  </si>
  <si>
    <t xml:space="preserve">Đào tạo </t>
  </si>
  <si>
    <t>Chi phí thiết bị (Gtb)</t>
  </si>
  <si>
    <t>Căn cứ</t>
  </si>
  <si>
    <t>Định mức</t>
  </si>
  <si>
    <t>Chi phí sau thuế</t>
  </si>
  <si>
    <t>Thuế GTGT</t>
  </si>
  <si>
    <t>Chi phí trước thuế</t>
  </si>
  <si>
    <t>Nội dung</t>
  </si>
  <si>
    <t xml:space="preserve">TỔNG CỘNG  </t>
  </si>
  <si>
    <t>Chi phí dự phòng (Gdp)</t>
  </si>
  <si>
    <t>Chi phí khác (Gk)</t>
  </si>
  <si>
    <t>Chi phí quản lý dự án (Gqlda)</t>
  </si>
  <si>
    <t xml:space="preserve"> Thành tiền sau thuế</t>
  </si>
  <si>
    <t>Khoản mục</t>
  </si>
  <si>
    <t>1.1</t>
  </si>
  <si>
    <t>1.2</t>
  </si>
  <si>
    <t>Tên khóa đào tạo</t>
  </si>
  <si>
    <t>Đào tạo, hướng dẫn quản trị và chuyển giao hệ thống</t>
  </si>
  <si>
    <t>Đào tạo, hướng dẫn vận hành hệ thống</t>
  </si>
  <si>
    <t>Số lượng lớp</t>
  </si>
  <si>
    <t>Số lượng người tham gia</t>
  </si>
  <si>
    <t>Đơn giá lớp</t>
  </si>
  <si>
    <t>ghi chú</t>
  </si>
  <si>
    <t>Bảng 01 - Dự toán chi tiết lớp Đào tạo, hướng dẫn quản trị và chuyển giao hệ thống</t>
  </si>
  <si>
    <t>Bảng 02 - Dự toán chi tiết lớp Đào tạo, hướng dẫn vận hành hệ thống</t>
  </si>
  <si>
    <t>BẢNG TỔNG CHI PHÍ ĐÀO TẠO, HƯỚNG DẪN</t>
  </si>
  <si>
    <t>Số lượng nhân sự</t>
  </si>
  <si>
    <t>Số ngày</t>
  </si>
  <si>
    <t>Thành tiền (đồng)</t>
  </si>
  <si>
    <t>Chi phí giảng viên chính</t>
  </si>
  <si>
    <t>người/ngày (ngày: 8 giờ)</t>
  </si>
  <si>
    <t>Điểm a, khoản 2, điều 5 Thông tư 36/2018/TT-BTC .</t>
  </si>
  <si>
    <t>Chi phí trợ giảng</t>
  </si>
  <si>
    <t>Điểm a, khoản 9 điều 9 Thông tư 19/2012/TTLT-BTC-BKH&amp;ĐT-BTTTT</t>
  </si>
  <si>
    <t xml:space="preserve">Chi phí đi lại của giảng viên chính, trợ giảng </t>
  </si>
  <si>
    <t>lượt</t>
  </si>
  <si>
    <t>Chi thực tế</t>
  </si>
  <si>
    <t>Chi phí thuê máy chiếu</t>
  </si>
  <si>
    <t>Máy/ngày</t>
  </si>
  <si>
    <t>TTLT 142/2010/TTLT-BTC-BTTTT ngày 22/09/2010 của Liên Bộ TC và Bộ TTTT</t>
  </si>
  <si>
    <t>Điểm b, khoản 2, điều 5 Thông tư 36/2018/TT-BTC  theo thực tế</t>
  </si>
  <si>
    <t>Chi nước uống (30.000 đồng/người/ ngày)</t>
  </si>
  <si>
    <t>Người/ngày</t>
  </si>
  <si>
    <t>điểm b, khoản 2.2,  mục 2 Phụ lục I Thông tư liên tịch số 142/2020/TTLT-BTC-BTTTT ngày 22/9/2010</t>
  </si>
  <si>
    <t>Chi phí thuê phòng học (bao gồm máy vi tính)</t>
  </si>
  <si>
    <t>Phòng/ngày</t>
  </si>
  <si>
    <t>Điểm i, khoản 2, điều 5 Thông tư 36/2018/TT-BTC, theo thực tế, Chi thực tế kèm theo</t>
  </si>
  <si>
    <t>In ấn giáo trình</t>
  </si>
  <si>
    <t>Điểm i, khoản 2, điều 5 Thông tư 36/2018/TT-BTC, theo thực tế</t>
  </si>
  <si>
    <t>TỔNG CHI PHÍ (1 lớp)</t>
  </si>
  <si>
    <t>TỔNG</t>
  </si>
  <si>
    <t>(Xác định theo Văn bản số 1951/BTTTT-ƯDCNTT ngày 04/07/2013 của Bộ thông tin và Truyền thông)</t>
  </si>
  <si>
    <t xml:space="preserve"> Dự toán chi tiết chi phí khảo sát cụ thể như sau:</t>
  </si>
  <si>
    <t> 1.1</t>
  </si>
  <si>
    <t>Chi xây dựng phương án Điều tra thống kê và lập mẫu phiếu Điều tra thống kê</t>
  </si>
  <si>
    <t>Điều 4 - Thông tư 109/2016/TT-BTC ngày 30/06/2016 của Bộ Tài Chính (Theo phương thức khoán.)</t>
  </si>
  <si>
    <t> 1.2</t>
  </si>
  <si>
    <t>Chi phí thực hiện khảo sát</t>
  </si>
  <si>
    <t>1.3</t>
  </si>
  <si>
    <t>Chi tổng hợp, phân tích, đánh giá kết quả Điều tra thống kê (lập Báo cáo kết quả điều tra khảo sát)</t>
  </si>
  <si>
    <t>Ccg x 55%</t>
  </si>
  <si>
    <t> 3.1</t>
  </si>
  <si>
    <t xml:space="preserve">Chi phí văn phòng phẩm </t>
  </si>
  <si>
    <t>10% Ccg</t>
  </si>
  <si>
    <t> 3.2</t>
  </si>
  <si>
    <t>Chi phí khác</t>
  </si>
  <si>
    <t>Xem - Bảng tính chi phí khác</t>
  </si>
  <si>
    <t>TN</t>
  </si>
  <si>
    <t>CHI PHÍ KHẢO SÁT TRƯỚC THUẾ</t>
  </si>
  <si>
    <t>Ccg+Cql+Ck+TN</t>
  </si>
  <si>
    <t xml:space="preserve">Chi phí đi lại </t>
  </si>
  <si>
    <t>Chi phí ăn uống (200.000 đồng/ngày/người)</t>
  </si>
  <si>
    <t>Công tác phí (100.000 đồng/ngày x 1 người)</t>
  </si>
  <si>
    <t>DỰ TOÁN CHI PHÍ KHẢO SÁT</t>
  </si>
  <si>
    <t>Bảng tính chi phí khác</t>
  </si>
  <si>
    <t>Kho dữ liệu dùng chung tập trung của tỉnh (Data Warehouse)</t>
  </si>
  <si>
    <t>Số lượng người</t>
  </si>
  <si>
    <t>6 ngày x( 2KS bậc 1 x đơn giá ngày công + 4KS bậc 2 x đơn giá ngày công)</t>
  </si>
  <si>
    <t>Bảng số 1: Định mức chi phí quản lý dự án</t>
  </si>
  <si>
    <t>a) Hạng mục hạ tầng kỹ thuật công nghệ thông tin</t>
  </si>
  <si>
    <t>Loại hạng mục</t>
  </si>
  <si>
    <t>Chi phí xây lắp và thiết bị (chưa có thuế GTGT) (tỷ đồng)</t>
  </si>
  <si>
    <t>Hạng mục hạ tầng kỹ thuật công nghệ thông tin</t>
  </si>
  <si>
    <t>b) Hạng mục phần mềm nội bộ, cơ sở dữ liệu</t>
  </si>
  <si>
    <t>Hạng mục phần mềm nội bộ, cơ sở dữ liệu</t>
  </si>
  <si>
    <t>Hạng mục phần mềm nội bộ, cơ sở dữ liệu trong Báo cáo kinh tế - kỹ thuật</t>
  </si>
  <si>
    <t>Bảng số 2: Định mức chi phí lập dự án đầu tư</t>
  </si>
  <si>
    <t>Chi phí thiết bị (chưa có thuế GTGT) (tỷ đồng)</t>
  </si>
  <si>
    <t>Bảng số 3: Định mức chi phí lập thiết kế thi công và dự toán</t>
  </si>
  <si>
    <t>Bảng số 4: Định mức chi phí thẩm tra tính hiệu quả và tính khả thi của dự án đầu tư</t>
  </si>
  <si>
    <t>Bảng số 5: Định mức chi phí thẩm tra thiết kế thi công</t>
  </si>
  <si>
    <t>Bảng số 6: Định mức chi phí thẩm tra dự toán</t>
  </si>
  <si>
    <t>Bảng số 7: Định mức chi phí lập hồ sơ mời thầu, đánh giá hồ sơ dự thầu xây lắp</t>
  </si>
  <si>
    <t>Chi phí xây lắp (chưa có thuế GTGT) (tỷ đồng)</t>
  </si>
  <si>
    <t>Bảng số 8: Định mức chi phí lập hồ sơ mời thầu, đánh giá hồ sơ dự thầu mua sắm thiết bị</t>
  </si>
  <si>
    <t>Hạng mục hệ thống hạ tầng kỹ thuật công nghệ thông tin</t>
  </si>
  <si>
    <t>Bảng số 9: Định mức Chi phí giám sát thi công</t>
  </si>
  <si>
    <t>Loại dự án</t>
  </si>
  <si>
    <t>Chi phí xây lắp và chi phí thiết bị (chưa có thuế GTGT) (tỷ đồng)</t>
  </si>
  <si>
    <t>Chi phí kiểm toán độc lập và chi phí thẩm tra, phê duyệt quyết toán</t>
  </si>
  <si>
    <r>
      <t>Lo</t>
    </r>
    <r>
      <rPr>
        <b/>
        <sz val="13"/>
        <color rgb="FF000000"/>
        <rFont val="Times New Roman"/>
        <family val="1"/>
      </rPr>
      <t>ại chi phí</t>
    </r>
  </si>
  <si>
    <t>Tổng mức đầu tư của dự án sau loại trừ (tỷ đồng)</t>
  </si>
  <si>
    <t>Kiểm toán độc lập (%)</t>
  </si>
  <si>
    <t>Thẩm tra, phê duyệt quyết toán (%)</t>
  </si>
  <si>
    <t>Ga</t>
  </si>
  <si>
    <t>Na</t>
  </si>
  <si>
    <t>Gb</t>
  </si>
  <si>
    <t>Nb</t>
  </si>
  <si>
    <t>Định mức chi phí quản lý dự án</t>
  </si>
  <si>
    <t>Định mức chi phí lập dự án đầu tư</t>
  </si>
  <si>
    <t>Định mức chi phí lập thiết kế thi công và dự toán</t>
  </si>
  <si>
    <t>Định mức chi phí thẩm tra tính hiệu quả và tính khả thi của dự án đầu tư</t>
  </si>
  <si>
    <t>Định mức chi phí thẩm tra thiết kế thi công</t>
  </si>
  <si>
    <t>Định mức chi phí thẩm tra dự toán</t>
  </si>
  <si>
    <t>Định mức chi phí lập hồ sơ mời thầu, đánh giá hồ sơ dự thầu xây lắp</t>
  </si>
  <si>
    <t>Định mức chi phí lập hồ sơ mời thầu, đánh giá hồ sơ dự thầu mua sắm thiết bị</t>
  </si>
  <si>
    <t>Định mức Chi phí giám sát thi công</t>
  </si>
  <si>
    <t>Kiểm toán độc lập</t>
  </si>
  <si>
    <t>Thẩm tra, phê duyệt quyết toán</t>
  </si>
  <si>
    <t>Tổng mức đầu tư</t>
  </si>
  <si>
    <t>- Lấy từ Sheet Bảng tổng dự toán</t>
  </si>
  <si>
    <t>Giá trị Hạ tầng kỹ thuật CNTT (Gt)</t>
  </si>
  <si>
    <t>Giá trị PM nội bộ và CSDL (Gt)</t>
  </si>
  <si>
    <t>Chi phí dự phòng</t>
  </si>
  <si>
    <t>- Nhập tay</t>
  </si>
  <si>
    <t>TỔNG CỘNG (I+II+III+IV+V)</t>
  </si>
  <si>
    <t xml:space="preserve">Điều 46 - Nghị định 99/2021/NĐ-CP ngày 11/11/2021 </t>
  </si>
  <si>
    <t>Khoản 2 - Điều 5 - Thông tư 06/2021/TT-BKHĐT ngày 30 tháng 9 năm 2021</t>
  </si>
  <si>
    <t>Thông tư 04/2020/TT-BTTTT ngày 24/02/2020</t>
  </si>
  <si>
    <t>(Gtb+Gqlda+Gtv+Gk)*5%.
Hệ số dự phòng tối đa 5%</t>
  </si>
  <si>
    <t>TMĐT sau loại trừ*0,712% *70%</t>
  </si>
  <si>
    <t>TMĐT sau loại trừ*0,428%*70%</t>
  </si>
  <si>
    <t xml:space="preserve">Chi phí thiết bị </t>
  </si>
  <si>
    <t>Gtb</t>
  </si>
  <si>
    <t>Gpm</t>
  </si>
  <si>
    <t>Gtb = Gpm</t>
  </si>
  <si>
    <t xml:space="preserve">Chi phí quản lý </t>
  </si>
  <si>
    <t>(Gqlda)</t>
  </si>
  <si>
    <t>Chi phí tư vấn</t>
  </si>
  <si>
    <t xml:space="preserve"> (Gtv)</t>
  </si>
  <si>
    <t>tv1</t>
  </si>
  <si>
    <t>tv2</t>
  </si>
  <si>
    <t>tv3</t>
  </si>
  <si>
    <t>tv4</t>
  </si>
  <si>
    <t>tv5</t>
  </si>
  <si>
    <t>tv6</t>
  </si>
  <si>
    <t>tv7</t>
  </si>
  <si>
    <t>Gk</t>
  </si>
  <si>
    <t>Gdp</t>
  </si>
  <si>
    <t>k1</t>
  </si>
  <si>
    <t>k2</t>
  </si>
  <si>
    <t>k3</t>
  </si>
  <si>
    <t>Gtb*1,812%</t>
  </si>
  <si>
    <t>Gtb*3,586%
Tối thiểu không nhỏ hơn 10.000.000 đồng (chưa bao gồm thuế GTGT)</t>
  </si>
  <si>
    <t>Gtb*((70%*0,091%)+(70%*0,081%)+(40%*0,121%))
Tối thiểu không nhỏ hơn 2.000.000 đồng (chưa bao gồm thuế GTGT)</t>
  </si>
  <si>
    <t>Gtb*0,396%
Tối thiểu không nhỏ hơn 5.000.000 đồng (chưa bao gồm thuế GTGT)</t>
  </si>
  <si>
    <t>Gtb*2,045%
Tối thiểu không nhỏ hơn 10.000.000 (chưa bao gồm thuế GTGT)</t>
  </si>
  <si>
    <t>Xem Phụ lục 2 Tổng hợp chi phí phần mềm</t>
  </si>
  <si>
    <t>Xem Phụ lục 3 Tổng chi phí đào tạo, hướng dẫn</t>
  </si>
  <si>
    <t>Xem Phụ lục 4 Dự toán chi phí khảo sát</t>
  </si>
  <si>
    <t>BẢNG XÁC ĐƠN GIÁ GIỜ CÔNG KỸ SƯ</t>
  </si>
  <si>
    <t>Tiêu chí xác định</t>
  </si>
  <si>
    <t>Ký hiệu / Giá trị</t>
  </si>
  <si>
    <t>Cấp bậc, hệ số, mức lương</t>
  </si>
  <si>
    <t>Cấp bậc kỹ sư</t>
  </si>
  <si>
    <t>KS bậc 1/8</t>
  </si>
  <si>
    <t>KS bậc 2/8</t>
  </si>
  <si>
    <t>KS bậc 3/8</t>
  </si>
  <si>
    <t>KS bậc 4/8</t>
  </si>
  <si>
    <t>KS bậc 5/8</t>
  </si>
  <si>
    <t>KS bậc 6/8</t>
  </si>
  <si>
    <t>KS bậc 7/8</t>
  </si>
  <si>
    <t>KS bậc 8/8</t>
  </si>
  <si>
    <t>Hệ số lương theo cấp bậc</t>
  </si>
  <si>
    <t>QĐ 129/QĐ-BTTTT ngày 03/02/2021</t>
  </si>
  <si>
    <t>Hệ số phụ cấp lương</t>
  </si>
  <si>
    <t>Mức lương cơ sở</t>
  </si>
  <si>
    <t>Mức lương cơ sở thời điểm tháng 05 năm 2023 theo Nghị quyết 86/2019/QH14</t>
  </si>
  <si>
    <t>Hệ số điều chỉnh tăng thêm tiền lương</t>
  </si>
  <si>
    <t xml:space="preserve">Hệ số điều chỉnh tăng thêm tiền lương: 
Bằng 1,2 đối với địa bàn thuộc vùng I;  
Bằng 0,9 đối với địa bàn thuộc vùng II;  
Bằng 0,7 đối với địa bàn thuộc vùng III;  
Bằng 0,5 đối với địa bàn thuộc vùng IV. </t>
  </si>
  <si>
    <t>Lương cơ bản</t>
  </si>
  <si>
    <t>Lcb</t>
  </si>
  <si>
    <t>Các chi phi bảo hiểm (BHXH, BHTN, KPCĐ) thuộc trách nhiệm đóng của người sử dụng lao động</t>
  </si>
  <si>
    <r>
      <t>BH</t>
    </r>
    <r>
      <rPr>
        <vertAlign val="subscript"/>
        <sz val="13"/>
        <rFont val="Cambria"/>
        <family val="1"/>
        <scheme val="major"/>
      </rPr>
      <t>lđ</t>
    </r>
  </si>
  <si>
    <t>6.1</t>
  </si>
  <si>
    <t>Bảo hiểm xã hội</t>
  </si>
  <si>
    <t>Quyết định 595/QĐ-BHXH và Nghị định 44/2017/NĐ-CP</t>
  </si>
  <si>
    <t>6.2</t>
  </si>
  <si>
    <t>Bảo hiểm Y tế</t>
  </si>
  <si>
    <t xml:space="preserve">Quyết định 595/QĐ-BHXH  </t>
  </si>
  <si>
    <t>6.3</t>
  </si>
  <si>
    <t>Bảo hiểm thất nghiệp</t>
  </si>
  <si>
    <t>6.4</t>
  </si>
  <si>
    <t>Công đoàn phí</t>
  </si>
  <si>
    <t>Số ngày làm việc trong tháng</t>
  </si>
  <si>
    <t>t</t>
  </si>
  <si>
    <t>Giá ngày công của nhân công trực tiếp</t>
  </si>
  <si>
    <r>
      <t>g</t>
    </r>
    <r>
      <rPr>
        <vertAlign val="superscript"/>
        <sz val="13"/>
        <rFont val="Cambria"/>
        <family val="1"/>
        <scheme val="major"/>
      </rPr>
      <t>nc</t>
    </r>
  </si>
  <si>
    <t>Đơn giá giờ công</t>
  </si>
  <si>
    <t>H</t>
  </si>
  <si>
    <t>01 ngày làm 08 giờ</t>
  </si>
  <si>
    <t>Mô tả chi tiết trường sử dụng</t>
  </si>
  <si>
    <t>QTHT thực hiện tạo mới DAG, hệ thống khởi tạo DAG phục vụ Đồng bộ dữ liệu ngành Y tế</t>
  </si>
  <si>
    <t>QTHT gọi lệnh thực hiện kết nối. Hệ thống thực hiện kết nối để phục vụ Đồng bộ dữ liệu ngành Y tế</t>
  </si>
  <si>
    <t>QTHT gọi các Operator để xử lý dữ liệu. Hệ thống thực hiện sử lý dữ liệu phục vụ Đồng bộ dữ liệu ngành Y tế</t>
  </si>
  <si>
    <t>QTHT gọi lệnh để thực hiện các bước ETL dữ liệu. Hệ thống thực hiện tuần tự các bước ETL dữ liệu để phục vụ Đồng bộ dữ liệu ngành Y tế</t>
  </si>
  <si>
    <t>QTHT viết bổ sung các operator mới để hỗ trợ việc ETL dữ liệu. Hệ thống cho phép gọi đến các Operator đó để phục vụ Đồng bộ dữ liệu ngành Y tế</t>
  </si>
  <si>
    <t>QTHT cấu hình lập lịch định kỳ chạy ETL. Hệ thống chạy định kỳ theo đúng cấu hình để phục vụ Đồng bộ dữ liệu ngành Y tế</t>
  </si>
  <si>
    <t>QTHT lưu tác vụ ETL dưới dạng file .py được tổ chức trong cây thư mục. Hệ thống lưu và quản lý file .py của tác vụ Đồng bộ dữ liệu ngành Y tế</t>
  </si>
  <si>
    <t>QTHT tải job ETL dưới dạng file .py. Hệ thống xuất ra file tương ứng với tác vụ Đồng bộ dữ liệu ngành Y tế</t>
  </si>
  <si>
    <t>QTHT thực hiện tạo mới DAG, hệ thống khởi tạo DAG phục vụ Đồng bộ dữ liệu ngành Giáo dục và Đào tạo</t>
  </si>
  <si>
    <t>QTHT gọi lệnh thực hiện kết nối. Hệ thống thực hiện kết nối để phục vụ Đồng bộ dữ liệu ngành Giáo dục và Đào tạo</t>
  </si>
  <si>
    <t>QTHT gọi các Operator để xử lý dữ liệu. Hệ thống thực hiện sử lý dữ liệu phục vụ Đồng bộ dữ liệu ngành Giáo dục và Đào tạo</t>
  </si>
  <si>
    <t>QTHT gọi lệnh để thực hiện các bước ETL dữ liệu. Hệ thống thực hiện tuần tự các bước ETL dữ liệu để phục vụ Đồng bộ dữ liệu ngành Giáo dục và Đào tạo</t>
  </si>
  <si>
    <t>QTHT viết bổ sung các operator mới để hỗ trợ việc ETL dữ liệu. Hệ thống cho phép gọi đến các Operator đó để phục vụ Đồng bộ dữ liệu ngành Giáo dục và Đào tạo</t>
  </si>
  <si>
    <t>QTHT cấu hình lập lịch định kỳ chạy ETL. Hệ thống chạy định kỳ theo đúng cấu hình để phục vụ Đồng bộ dữ liệu ngành Giáo dục và Đào tạo</t>
  </si>
  <si>
    <t>QTHT lưu tác vụ ETL dưới dạng file .py được tổ chức trong cây thư mục. Hệ thống lưu và quản lý file .py của tác vụ Đồng bộ dữ liệu ngành Giáo dục và Đào tạo</t>
  </si>
  <si>
    <t>QTHT tải job ETL dưới dạng file .py. Hệ thống xuất ra file tương ứng với tác vụ Đồng bộ dữ liệu ngành Giáo dục và Đào tạo</t>
  </si>
  <si>
    <t>QTHT thực hiện tạo mới DAG, hệ thống khởi tạo DAG phục vụ Đồng bộ dữ liệu ngành Nông nghiệp và Phát triển nông thôn</t>
  </si>
  <si>
    <t>QTHT gọi lệnh thực hiện kết nối. Hệ thống thực hiện kết nối để phục vụ Đồng bộ dữ liệu ngành Nông nghiệp và Phát triển nông thôn</t>
  </si>
  <si>
    <t>QTHT gọi các Operator để xử lý dữ liệu. Hệ thống thực hiện sử lý dữ liệu phục vụ Đồng bộ dữ liệu ngành Nông nghiệp và Phát triển nông thôn</t>
  </si>
  <si>
    <t>QTHT gọi lệnh để thực hiện các bước ETL dữ liệu. Hệ thống thực hiện tuần tự các bước ETL dữ liệu để phục vụ Đồng bộ dữ liệu ngành Nông nghiệp và Phát triển nông thôn</t>
  </si>
  <si>
    <t>QTHT viết bổ sung các operator mới để hỗ trợ việc ETL dữ liệu. Hệ thống cho phép gọi đến các Operator đó để phục vụ Đồng bộ dữ liệu ngành Nông nghiệp và Phát triển nông thôn</t>
  </si>
  <si>
    <t>QTHT cấu hình lập lịch định kỳ chạy ETL. Hệ thống chạy định kỳ theo đúng cấu hình để phục vụ Đồng bộ dữ liệu ngành Nông nghiệp và Phát triển nông thôn</t>
  </si>
  <si>
    <t>QTHT lưu tác vụ ETL dưới dạng file .py được tổ chức trong cây thư mục. Hệ thống lưu và quản lý file .py của tác vụ Đồng bộ dữ liệu ngành Nông nghiệp và Phát triển nông thôn</t>
  </si>
  <si>
    <t>QTHT tải job ETL dưới dạng file .py. Hệ thống xuất ra file tương ứng với tác vụ Đồng bộ dữ liệu ngành Nông nghiệp và Phát triển nông thôn</t>
  </si>
  <si>
    <t>QTHT thực hiện tạo mới DAG, hệ thống khởi tạo DAG phục vụ Đồng bộ dữ liệu ngành Giao thông Vận tải</t>
  </si>
  <si>
    <t>QTHT gọi lệnh thực hiện kết nối. Hệ thống thực hiện kết nối để phục vụ Đồng bộ dữ liệu ngành Giao thông Vận tải</t>
  </si>
  <si>
    <t>QTHT gọi các Operator để xử lý dữ liệu. Hệ thống thực hiện sử lý dữ liệu phục vụ Đồng bộ dữ liệu ngành Giao thông Vận tải</t>
  </si>
  <si>
    <t>QTHT gọi lệnh để thực hiện các bước ETL dữ liệu. Hệ thống thực hiện tuần tự các bước ETL dữ liệu để phục vụ Đồng bộ dữ liệu ngành Giao thông Vận tải</t>
  </si>
  <si>
    <t>QTHT viết bổ sung các operator mới để hỗ trợ việc ETL dữ liệu. Hệ thống cho phép gọi đến các Operator đó để phục vụ Đồng bộ dữ liệu ngành Giao thông Vận tải</t>
  </si>
  <si>
    <t>QTHT cấu hình lập lịch định kỳ chạy ETL. Hệ thống chạy định kỳ theo đúng cấu hình để phục vụ Đồng bộ dữ liệu ngành Giao thông Vận tải</t>
  </si>
  <si>
    <t>QTHT lưu tác vụ ETL dưới dạng file .py được tổ chức trong cây thư mục. Hệ thống lưu và quản lý file .py của tác vụ Đồng bộ dữ liệu ngành Giao thông Vận tải</t>
  </si>
  <si>
    <t>QTHT tải job ETL dưới dạng file .py. Hệ thống xuất ra file tương ứng với tác vụ Đồng bộ dữ liệu ngành Giao thông Vận tải</t>
  </si>
  <si>
    <t>QTHT thực hiện tạo mới DAG, hệ thống khởi tạo DAG phục vụ Đồng bộ dữ liệu ngành Tài nguyên Môi trường</t>
  </si>
  <si>
    <t>QTHT gọi lệnh thực hiện kết nối. Hệ thống thực hiện kết nối để phục vụ Đồng bộ dữ liệu ngành Tài nguyên Môi trường</t>
  </si>
  <si>
    <t>QTHT gọi các Operator để xử lý dữ liệu. Hệ thống thực hiện sử lý dữ liệu phục vụ Đồng bộ dữ liệu ngành Tài nguyên Môi trường</t>
  </si>
  <si>
    <t>QTHT gọi lệnh để thực hiện các bước ETL dữ liệu. Hệ thống thực hiện tuần tự các bước ETL dữ liệu để phục vụ Đồng bộ dữ liệu ngành Tài nguyên Môi trường</t>
  </si>
  <si>
    <t>QTHT viết bổ sung các operator mới để hỗ trợ việc ETL dữ liệu. Hệ thống cho phép gọi đến các Operator đó để phục vụ Đồng bộ dữ liệu ngành Tài nguyên Môi trường</t>
  </si>
  <si>
    <t>QTHT cấu hình lập lịch định kỳ chạy ETL. Hệ thống chạy định kỳ theo đúng cấu hình để phục vụ Đồng bộ dữ liệu ngành Tài nguyên Môi trường</t>
  </si>
  <si>
    <t>QTHT lưu tác vụ ETL dưới dạng file .py được tổ chức trong cây thư mục. Hệ thống lưu và quản lý file .py của tác vụ Đồng bộ dữ liệu ngành Tài nguyên Môi trường</t>
  </si>
  <si>
    <t>QTHT tải job ETL dưới dạng file .py. Hệ thống xuất ra file tương ứng với tác vụ Đồng bộ dữ liệu ngành Tài nguyên Môi trường</t>
  </si>
  <si>
    <t>QTHT thực hiện tạo mới DAG, hệ thống khởi tạo DAG phục vụ Đồng bộ dữ liệu ngành Công Thương</t>
  </si>
  <si>
    <t>QTHT gọi lệnh thực hiện kết nối. Hệ thống thực hiện kết nối để phục vụ Đồng bộ dữ liệu ngành Công Thương</t>
  </si>
  <si>
    <t>QTHT gọi các Operator để xử lý dữ liệu. Hệ thống thực hiện sử lý dữ liệu phục vụ Đồng bộ dữ liệu ngành Công Thương</t>
  </si>
  <si>
    <t>QTHT gọi lệnh để thực hiện các bước ETL dữ liệu. Hệ thống thực hiện tuần tự các bước ETL dữ liệu để phục vụ Đồng bộ dữ liệu ngành Công Thương</t>
  </si>
  <si>
    <t>QTHT viết bổ sung các operator mới để hỗ trợ việc ETL dữ liệu. Hệ thống cho phép gọi đến các Operator đó để phục vụ Đồng bộ dữ liệu ngành Công Thương</t>
  </si>
  <si>
    <t>QTHT cấu hình lập lịch định kỳ chạy ETL. Hệ thống chạy định kỳ theo đúng cấu hình để phục vụ Đồng bộ dữ liệu ngành Công Thương</t>
  </si>
  <si>
    <t>QTHT lưu tác vụ ETL dưới dạng file .py được tổ chức trong cây thư mục. Hệ thống lưu và quản lý file .py của tác vụ Đồng bộ dữ liệu ngành Công Thương</t>
  </si>
  <si>
    <t>QTHT tải job ETL dưới dạng file .py. Hệ thống xuất ra file tương ứng với tác vụ Đồng bộ dữ liệu ngành Công Thương</t>
  </si>
  <si>
    <t>Chi tiền ăn cho giảng viên chính, trợ giảng 
(2 người x 150.000đ/ngày/người)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</si>
</sst>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 #,##0.00_-;_-* &quot;-&quot;??_-;_-@_-"/>
    <numFmt numFmtId="165" formatCode="_(* #,##0.00_);_(* \(#,##0.00\);_(* &quot;-&quot;??_);_(@_)"/>
    <numFmt numFmtId="166" formatCode="_(* #,##0_);_(* \(#,##0\);_(* &quot;-&quot;?_);_(@_)"/>
    <numFmt numFmtId="167" formatCode="_(* #,##0.0_);_(* \(#,##0.0\);_(* &quot;-&quot;??_);_(@_)"/>
    <numFmt numFmtId="168" formatCode="_(* #,##0_);_(* \(#,##0\);_(* &quot;-&quot;??_);_(@_)"/>
    <numFmt numFmtId="169" formatCode="0.000"/>
    <numFmt numFmtId="170" formatCode="#,##0;[Red]#,##0"/>
    <numFmt numFmtId="171" formatCode="_(* #,##0.00000_);_(* \(#,##0.00000\);_(* &quot;-&quot;??_);_(@_)"/>
    <numFmt numFmtId="172" formatCode="0.000%"/>
    <numFmt numFmtId="173" formatCode="_-* #,##0_-;\-* #,##0_-;_-* &quot;-&quot;??_-;_-@_-"/>
  </numFmts>
  <fonts count="112">
    <font>
      <sz val="11"/>
      <color theme="1"/>
      <name val="Calibri"/>
      <charset val="134"/>
      <scheme val="minor"/>
    </font>
    <font>
      <sz val="13"/>
      <color theme="1"/>
      <name val="Times New Roman"/>
      <charset val="134"/>
    </font>
    <font>
      <b/>
      <sz val="13"/>
      <color indexed="8"/>
      <name val="Times New Roman"/>
      <charset val="134"/>
    </font>
    <font>
      <b/>
      <sz val="13"/>
      <color theme="1"/>
      <name val="Cambria"/>
      <charset val="163"/>
      <scheme val="major"/>
    </font>
    <font>
      <b/>
      <sz val="13"/>
      <name val="Times New Roman"/>
      <charset val="134"/>
    </font>
    <font>
      <b/>
      <sz val="13"/>
      <color theme="1"/>
      <name val="Cambria"/>
      <charset val="134"/>
      <scheme val="major"/>
    </font>
    <font>
      <sz val="13"/>
      <name val="Times New Roman"/>
      <charset val="134"/>
    </font>
    <font>
      <sz val="13"/>
      <color theme="1"/>
      <name val="Cambria"/>
      <charset val="134"/>
      <scheme val="major"/>
    </font>
    <font>
      <sz val="13"/>
      <color theme="1"/>
      <name val="Cambria"/>
      <charset val="163"/>
      <scheme val="major"/>
    </font>
    <font>
      <sz val="14"/>
      <color theme="1"/>
      <name val="Times New Roman"/>
      <charset val="134"/>
    </font>
    <font>
      <sz val="13"/>
      <color rgb="FF000000"/>
      <name val="Times New Roman"/>
      <charset val="134"/>
    </font>
    <font>
      <sz val="13"/>
      <color theme="1"/>
      <name val="Calibri"/>
      <charset val="134"/>
      <scheme val="minor"/>
    </font>
    <font>
      <sz val="13"/>
      <color indexed="8"/>
      <name val="Times New Roman"/>
      <charset val="134"/>
    </font>
    <font>
      <b/>
      <sz val="14"/>
      <color indexed="8"/>
      <name val="Times New Roman"/>
      <charset val="134"/>
    </font>
    <font>
      <sz val="14"/>
      <color indexed="8"/>
      <name val="Times New Roman"/>
      <charset val="134"/>
    </font>
    <font>
      <i/>
      <sz val="14"/>
      <color theme="1"/>
      <name val="Times New Roman"/>
      <charset val="134"/>
    </font>
    <font>
      <i/>
      <sz val="14"/>
      <color indexed="8"/>
      <name val="Times New Roman"/>
      <charset val="134"/>
    </font>
    <font>
      <sz val="14"/>
      <color theme="1"/>
      <name val="Cambria"/>
      <charset val="134"/>
      <scheme val="major"/>
    </font>
    <font>
      <b/>
      <sz val="14"/>
      <color theme="1"/>
      <name val="Cambria"/>
      <charset val="134"/>
      <scheme val="major"/>
    </font>
    <font>
      <sz val="14"/>
      <color rgb="FFFF0000"/>
      <name val="Cambria"/>
      <charset val="134"/>
      <scheme val="major"/>
    </font>
    <font>
      <b/>
      <sz val="14"/>
      <color indexed="8"/>
      <name val="Cambria"/>
      <charset val="134"/>
      <scheme val="major"/>
    </font>
    <font>
      <i/>
      <sz val="14"/>
      <color rgb="FFFF0000"/>
      <name val="Cambria"/>
      <charset val="134"/>
      <scheme val="major"/>
    </font>
    <font>
      <sz val="14"/>
      <color rgb="FF000000"/>
      <name val="Cambria"/>
      <charset val="134"/>
      <scheme val="major"/>
    </font>
    <font>
      <b/>
      <sz val="13"/>
      <color theme="1"/>
      <name val="Times New Roman"/>
      <charset val="134"/>
    </font>
    <font>
      <b/>
      <sz val="14"/>
      <color theme="1"/>
      <name val="Times New Roman"/>
      <charset val="134"/>
    </font>
    <font>
      <sz val="14"/>
      <name val="Times New Roman"/>
      <charset val="134"/>
    </font>
    <font>
      <sz val="14"/>
      <color theme="1"/>
      <name val="Calibri"/>
      <charset val="134"/>
      <scheme val="minor"/>
    </font>
    <font>
      <b/>
      <sz val="14"/>
      <name val="Times New Roman"/>
      <charset val="134"/>
    </font>
    <font>
      <sz val="13"/>
      <color rgb="FFFF0000"/>
      <name val="Times New Roman"/>
      <charset val="134"/>
    </font>
    <font>
      <b/>
      <sz val="12"/>
      <name val="Times New Roman"/>
      <charset val="134"/>
    </font>
    <font>
      <sz val="11"/>
      <name val="Calibri"/>
      <charset val="134"/>
      <scheme val="minor"/>
    </font>
    <font>
      <sz val="14"/>
      <color rgb="FF000000"/>
      <name val="Times New Roman"/>
      <charset val="134"/>
    </font>
    <font>
      <i/>
      <u/>
      <sz val="13"/>
      <color theme="1"/>
      <name val="Times New Roman"/>
      <charset val="134"/>
    </font>
    <font>
      <b/>
      <i/>
      <sz val="13"/>
      <color theme="1"/>
      <name val="Times New Roman"/>
      <charset val="134"/>
    </font>
    <font>
      <i/>
      <sz val="13"/>
      <color theme="1"/>
      <name val="Times New Roman"/>
      <charset val="134"/>
    </font>
    <font>
      <sz val="10"/>
      <name val="Arial"/>
      <charset val="134"/>
    </font>
    <font>
      <sz val="11"/>
      <color rgb="FF000000"/>
      <name val="Calibri"/>
      <charset val="1"/>
    </font>
    <font>
      <sz val="11"/>
      <color theme="1"/>
      <name val="Calibri"/>
      <charset val="163"/>
      <scheme val="minor"/>
    </font>
    <font>
      <sz val="10"/>
      <name val="Arial"/>
      <charset val="128"/>
    </font>
    <font>
      <sz val="12"/>
      <color theme="1"/>
      <name val="Calibri"/>
      <charset val="134"/>
      <scheme val="minor"/>
    </font>
    <font>
      <sz val="11"/>
      <color indexed="8"/>
      <name val="Calibri"/>
      <charset val="134"/>
    </font>
    <font>
      <sz val="10"/>
      <name val="VK Sans Serif"/>
      <charset val="134"/>
    </font>
    <font>
      <sz val="12"/>
      <name val="Times New Roman"/>
      <charset val="1"/>
    </font>
    <font>
      <sz val="12"/>
      <color theme="1"/>
      <name val="Times New Roman"/>
      <charset val="134"/>
    </font>
    <font>
      <sz val="10"/>
      <name val="Helv"/>
      <charset val="134"/>
    </font>
    <font>
      <sz val="12"/>
      <color indexed="8"/>
      <name val="Times New Roman"/>
      <charset val="134"/>
    </font>
    <font>
      <sz val="10"/>
      <name val="MS Sans Serif"/>
      <charset val="134"/>
    </font>
    <font>
      <sz val="10"/>
      <name val="Arial"/>
      <charset val="163"/>
    </font>
    <font>
      <sz val="11"/>
      <color theme="1"/>
      <name val="Arial"/>
      <charset val="134"/>
    </font>
    <font>
      <sz val="10"/>
      <color rgb="FF000000"/>
      <name val="Arial"/>
      <charset val="134"/>
    </font>
    <font>
      <sz val="11"/>
      <color theme="1"/>
      <name val="Calibri"/>
      <charset val="134"/>
      <scheme val="minor"/>
    </font>
    <font>
      <b/>
      <sz val="13"/>
      <name val="Times New Roman"/>
      <family val="1"/>
    </font>
    <font>
      <sz val="13"/>
      <name val="Times New Roman"/>
      <family val="1"/>
    </font>
    <font>
      <b/>
      <i/>
      <sz val="13"/>
      <name val="Times New Roman"/>
      <family val="1"/>
    </font>
    <font>
      <sz val="13"/>
      <name val="Calibri"/>
      <family val="2"/>
      <scheme val="minor"/>
    </font>
    <font>
      <sz val="14"/>
      <color theme="1"/>
      <name val="Times New Roman"/>
      <family val="1"/>
    </font>
    <font>
      <b/>
      <sz val="13"/>
      <color indexed="8"/>
      <name val="Times New Roman"/>
      <family val="1"/>
    </font>
    <font>
      <sz val="13"/>
      <color indexed="8"/>
      <name val="Times New Roman"/>
      <family val="1"/>
    </font>
    <font>
      <sz val="13"/>
      <color theme="1"/>
      <name val="Times New Roman"/>
      <family val="1"/>
    </font>
    <font>
      <b/>
      <sz val="13"/>
      <color theme="1"/>
      <name val="Times New Roman"/>
      <family val="1"/>
    </font>
    <font>
      <i/>
      <sz val="13"/>
      <color indexed="8"/>
      <name val="Times New Roman"/>
      <family val="1"/>
    </font>
    <font>
      <b/>
      <sz val="13"/>
      <color rgb="FF00B0F0"/>
      <name val="Times New Roman"/>
      <family val="1"/>
    </font>
    <font>
      <sz val="13"/>
      <color rgb="FF000000"/>
      <name val="Times New Roman"/>
      <family val="1"/>
    </font>
    <font>
      <sz val="13"/>
      <color rgb="FFFF0000"/>
      <name val="Times New Roman"/>
      <family val="1"/>
    </font>
    <font>
      <sz val="13"/>
      <color rgb="FF00B0F0"/>
      <name val="Times New Roman"/>
      <family val="1"/>
    </font>
    <font>
      <b/>
      <sz val="13"/>
      <color rgb="FF0070C0"/>
      <name val="Times New Roman"/>
      <family val="1"/>
    </font>
    <font>
      <i/>
      <sz val="13"/>
      <color theme="1"/>
      <name val="Times New Roman"/>
      <family val="1"/>
    </font>
    <font>
      <i/>
      <sz val="13"/>
      <name val="Times New Roman"/>
      <family val="1"/>
    </font>
    <font>
      <b/>
      <sz val="13"/>
      <color rgb="FFFF0000"/>
      <name val="Times New Roman"/>
      <family val="1"/>
    </font>
    <font>
      <b/>
      <sz val="13"/>
      <color rgb="FF000000"/>
      <name val="Times New Roman"/>
      <family val="1"/>
    </font>
    <font>
      <b/>
      <sz val="13"/>
      <color rgb="FF333333"/>
      <name val="Times New Roman"/>
      <family val="1"/>
    </font>
    <font>
      <sz val="10"/>
      <name val="Arial"/>
      <family val="2"/>
    </font>
    <font>
      <sz val="12"/>
      <color rgb="FF000000"/>
      <name val="Times New Roman"/>
      <family val="1"/>
    </font>
    <font>
      <b/>
      <sz val="12"/>
      <color rgb="FF000000"/>
      <name val="Times New Roman"/>
      <family val="1"/>
    </font>
    <font>
      <sz val="10"/>
      <name val="Arial"/>
      <family val="2"/>
      <charset val="163"/>
    </font>
    <font>
      <sz val="11"/>
      <color rgb="FF000000"/>
      <name val="Calibri"/>
      <family val="2"/>
      <charset val="1"/>
    </font>
    <font>
      <sz val="12"/>
      <name val="Times New Roman"/>
      <family val="1"/>
      <charset val="1"/>
    </font>
    <font>
      <b/>
      <sz val="12"/>
      <name val="Times New Roman"/>
      <family val="1"/>
    </font>
    <font>
      <b/>
      <i/>
      <sz val="12"/>
      <color theme="1"/>
      <name val="Times New Roman"/>
      <family val="1"/>
    </font>
    <font>
      <b/>
      <sz val="9"/>
      <color indexed="81"/>
      <name val="Tahoma"/>
      <charset val="1"/>
    </font>
    <font>
      <sz val="9"/>
      <color indexed="81"/>
      <name val="Tahoma"/>
      <charset val="1"/>
    </font>
    <font>
      <b/>
      <sz val="9"/>
      <color indexed="81"/>
      <name val="Tahoma"/>
      <family val="2"/>
    </font>
    <font>
      <sz val="9"/>
      <color indexed="81"/>
      <name val="Tahoma"/>
      <family val="2"/>
    </font>
    <font>
      <b/>
      <sz val="13"/>
      <color rgb="FF000000"/>
      <name val="Cambria"/>
      <family val="1"/>
      <scheme val="major"/>
    </font>
    <font>
      <sz val="13"/>
      <color rgb="FF000000"/>
      <name val="Cambria"/>
      <family val="1"/>
      <scheme val="major"/>
    </font>
    <font>
      <b/>
      <sz val="14"/>
      <color theme="1"/>
      <name val="Times New Roman"/>
      <family val="1"/>
    </font>
    <font>
      <sz val="12"/>
      <color rgb="FFFF0000"/>
      <name val="Times New Roman"/>
      <family val="1"/>
    </font>
    <font>
      <sz val="12"/>
      <name val="Arial"/>
      <family val="2"/>
    </font>
    <font>
      <b/>
      <sz val="12"/>
      <name val="Arial"/>
      <family val="2"/>
      <charset val="163"/>
    </font>
    <font>
      <i/>
      <sz val="12"/>
      <name val="Arial"/>
      <family val="2"/>
      <charset val="163"/>
    </font>
    <font>
      <b/>
      <sz val="12"/>
      <color theme="1"/>
      <name val="Times New Roman"/>
      <family val="1"/>
    </font>
    <font>
      <sz val="12"/>
      <color theme="1"/>
      <name val="Times New Roman"/>
      <family val="1"/>
    </font>
    <font>
      <i/>
      <sz val="12"/>
      <color theme="1"/>
      <name val="Times New Roman"/>
      <family val="1"/>
      <charset val="163"/>
    </font>
    <font>
      <i/>
      <sz val="12"/>
      <color theme="1"/>
      <name val="Times New Roman"/>
      <family val="1"/>
    </font>
    <font>
      <sz val="12"/>
      <color theme="1"/>
      <name val="Calibri"/>
      <family val="2"/>
      <scheme val="minor"/>
    </font>
    <font>
      <b/>
      <sz val="12"/>
      <color rgb="FFFF0000"/>
      <name val="Times New Roman"/>
      <family val="1"/>
    </font>
    <font>
      <i/>
      <sz val="12"/>
      <name val="Times New Roman"/>
      <family val="1"/>
      <charset val="163"/>
    </font>
    <font>
      <i/>
      <sz val="12"/>
      <color rgb="FFFF0000"/>
      <name val="Times New Roman"/>
      <family val="1"/>
    </font>
    <font>
      <sz val="12"/>
      <color theme="1"/>
      <name val="Times New Roman"/>
      <family val="1"/>
      <charset val="163"/>
    </font>
    <font>
      <b/>
      <sz val="12"/>
      <color rgb="FF000000"/>
      <name val="Times New Roman"/>
      <family val="1"/>
      <charset val="163"/>
    </font>
    <font>
      <b/>
      <sz val="12"/>
      <name val="Cambria"/>
      <family val="1"/>
      <charset val="163"/>
      <scheme val="major"/>
    </font>
    <font>
      <sz val="8"/>
      <name val="Calibri"/>
      <family val="2"/>
      <scheme val="minor"/>
    </font>
    <font>
      <b/>
      <i/>
      <sz val="12"/>
      <name val="Times New Roman"/>
      <family val="1"/>
    </font>
    <font>
      <sz val="13"/>
      <name val="Cambria"/>
      <family val="1"/>
      <scheme val="major"/>
    </font>
    <font>
      <b/>
      <sz val="13"/>
      <color rgb="FF0070C0"/>
      <name val="Cambria"/>
      <family val="1"/>
      <scheme val="major"/>
    </font>
    <font>
      <b/>
      <sz val="13"/>
      <name val="Cambria"/>
      <family val="1"/>
      <scheme val="major"/>
    </font>
    <font>
      <i/>
      <sz val="13"/>
      <name val="Cambria"/>
      <family val="1"/>
      <scheme val="major"/>
    </font>
    <font>
      <sz val="13"/>
      <color rgb="FF0070C0"/>
      <name val="Cambria"/>
      <family val="1"/>
      <scheme val="major"/>
    </font>
    <font>
      <vertAlign val="subscript"/>
      <sz val="13"/>
      <name val="Cambria"/>
      <family val="1"/>
      <scheme val="major"/>
    </font>
    <font>
      <i/>
      <sz val="12"/>
      <color rgb="FF000000"/>
      <name val="Times New Roman"/>
      <family val="1"/>
    </font>
    <font>
      <vertAlign val="superscript"/>
      <sz val="13"/>
      <name val="Cambria"/>
      <family val="1"/>
      <scheme val="major"/>
    </font>
    <font>
      <b/>
      <i/>
      <sz val="13"/>
      <name val="Cambria"/>
      <family val="1"/>
      <scheme val="major"/>
    </font>
  </fonts>
  <fills count="22">
    <fill>
      <patternFill patternType="none"/>
    </fill>
    <fill>
      <patternFill patternType="gray125"/>
    </fill>
    <fill>
      <patternFill patternType="solid">
        <fgColor theme="4" tint="0.79995117038483843"/>
        <bgColor indexed="64"/>
      </patternFill>
    </fill>
    <fill>
      <patternFill patternType="solid">
        <fgColor rgb="FFFFFFFF"/>
        <bgColor indexed="64"/>
      </patternFill>
    </fill>
    <fill>
      <patternFill patternType="solid">
        <fgColor theme="0"/>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5" tint="0.59999389629810485"/>
        <bgColor indexed="64"/>
      </patternFill>
    </fill>
    <fill>
      <patternFill patternType="solid">
        <fgColor rgb="FFD6DCE4"/>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000000"/>
      </patternFill>
    </fill>
    <fill>
      <patternFill patternType="solid">
        <fgColor rgb="FFDAEEF3"/>
        <bgColor indexed="64"/>
      </patternFill>
    </fill>
    <fill>
      <patternFill patternType="solid">
        <fgColor rgb="FFDAEEF3"/>
        <bgColor rgb="FF969696"/>
      </patternFill>
    </fill>
    <fill>
      <patternFill patternType="solid">
        <fgColor indexed="44"/>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hair">
        <color auto="1"/>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indexed="64"/>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indexed="64"/>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style="thin">
        <color indexed="64"/>
      </top>
      <bottom style="thin">
        <color indexed="64"/>
      </bottom>
      <diagonal/>
    </border>
  </borders>
  <cellStyleXfs count="53">
    <xf numFmtId="0" fontId="0" fillId="0" borderId="0"/>
    <xf numFmtId="165" fontId="35" fillId="0" borderId="0" applyFont="0" applyFill="0" applyBorder="0" applyAlignment="0" applyProtection="0"/>
    <xf numFmtId="164" fontId="35" fillId="0" borderId="0" applyFont="0" applyFill="0" applyBorder="0" applyAlignment="0" applyProtection="0"/>
    <xf numFmtId="165" fontId="4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40" fillId="0" borderId="0" applyFont="0" applyFill="0" applyBorder="0" applyAlignment="0" applyProtection="0"/>
    <xf numFmtId="0" fontId="47" fillId="0" borderId="0"/>
    <xf numFmtId="164" fontId="50" fillId="0" borderId="0" applyFont="0" applyFill="0" applyBorder="0" applyAlignment="0" applyProtection="0"/>
    <xf numFmtId="164" fontId="39" fillId="0" borderId="0" applyFont="0" applyFill="0" applyBorder="0" applyAlignment="0" applyProtection="0"/>
    <xf numFmtId="0" fontId="46" fillId="0" borderId="0"/>
    <xf numFmtId="0" fontId="50" fillId="0" borderId="0"/>
    <xf numFmtId="0" fontId="46" fillId="0" borderId="0"/>
    <xf numFmtId="0" fontId="49" fillId="0" borderId="0"/>
    <xf numFmtId="0" fontId="45" fillId="0" borderId="0"/>
    <xf numFmtId="0" fontId="35" fillId="0" borderId="0"/>
    <xf numFmtId="0" fontId="35" fillId="0" borderId="0"/>
    <xf numFmtId="0" fontId="35" fillId="0" borderId="0"/>
    <xf numFmtId="9" fontId="50" fillId="0" borderId="0" applyFont="0" applyFill="0" applyBorder="0" applyAlignment="0" applyProtection="0"/>
    <xf numFmtId="0" fontId="44" fillId="0" borderId="0"/>
    <xf numFmtId="0" fontId="42" fillId="0" borderId="0"/>
    <xf numFmtId="0" fontId="43" fillId="0" borderId="0"/>
    <xf numFmtId="0" fontId="50" fillId="0" borderId="0"/>
    <xf numFmtId="164" fontId="50" fillId="0" borderId="0" applyFont="0" applyFill="0" applyBorder="0" applyAlignment="0" applyProtection="0"/>
    <xf numFmtId="164" fontId="40" fillId="0" borderId="0" applyFont="0" applyFill="0" applyBorder="0" applyAlignment="0" applyProtection="0"/>
    <xf numFmtId="0" fontId="48" fillId="0" borderId="0"/>
    <xf numFmtId="0" fontId="35" fillId="0" borderId="0"/>
    <xf numFmtId="165" fontId="50" fillId="0" borderId="0" applyFont="0" applyFill="0" applyBorder="0" applyAlignment="0" applyProtection="0"/>
    <xf numFmtId="0" fontId="35" fillId="0" borderId="0"/>
    <xf numFmtId="0" fontId="41" fillId="0" borderId="0"/>
    <xf numFmtId="0" fontId="35" fillId="0" borderId="0"/>
    <xf numFmtId="0" fontId="50" fillId="0" borderId="0"/>
    <xf numFmtId="0" fontId="35" fillId="0" borderId="0"/>
    <xf numFmtId="0" fontId="40" fillId="0" borderId="0"/>
    <xf numFmtId="165" fontId="50" fillId="0" borderId="0" applyFont="0" applyFill="0" applyBorder="0" applyAlignment="0" applyProtection="0"/>
    <xf numFmtId="164" fontId="37" fillId="0" borderId="0" applyFont="0" applyFill="0" applyBorder="0" applyAlignment="0" applyProtection="0"/>
    <xf numFmtId="0" fontId="39" fillId="0" borderId="0"/>
    <xf numFmtId="164" fontId="50" fillId="0" borderId="0" applyFont="0" applyFill="0" applyBorder="0" applyAlignment="0" applyProtection="0"/>
    <xf numFmtId="0" fontId="38" fillId="0" borderId="0"/>
    <xf numFmtId="164" fontId="37" fillId="0" borderId="0" applyFont="0" applyFill="0" applyBorder="0" applyAlignment="0" applyProtection="0"/>
    <xf numFmtId="165" fontId="50" fillId="0" borderId="0" applyFont="0" applyFill="0" applyBorder="0" applyAlignment="0" applyProtection="0"/>
    <xf numFmtId="0" fontId="36" fillId="0" borderId="0"/>
    <xf numFmtId="0" fontId="35" fillId="0" borderId="0"/>
    <xf numFmtId="164" fontId="50" fillId="0" borderId="0" applyFont="0" applyFill="0" applyBorder="0" applyAlignment="0" applyProtection="0"/>
    <xf numFmtId="165" fontId="40" fillId="0" borderId="0" applyFont="0" applyFill="0" applyBorder="0" applyAlignment="0" applyProtection="0"/>
    <xf numFmtId="0" fontId="35" fillId="0" borderId="0"/>
    <xf numFmtId="165" fontId="39" fillId="0" borderId="0" applyFont="0" applyFill="0" applyBorder="0" applyAlignment="0" applyProtection="0"/>
    <xf numFmtId="9" fontId="50" fillId="0" borderId="0" applyFont="0" applyFill="0" applyBorder="0" applyAlignment="0" applyProtection="0"/>
    <xf numFmtId="0" fontId="71" fillId="0" borderId="0"/>
    <xf numFmtId="0" fontId="74" fillId="0" borderId="0"/>
    <xf numFmtId="0" fontId="75" fillId="0" borderId="0"/>
    <xf numFmtId="165" fontId="71" fillId="0" borderId="0" applyFont="0" applyFill="0" applyBorder="0" applyAlignment="0" applyProtection="0"/>
    <xf numFmtId="0" fontId="76" fillId="0" borderId="0"/>
  </cellStyleXfs>
  <cellXfs count="611">
    <xf numFmtId="0" fontId="0" fillId="0" borderId="0" xfId="0"/>
    <xf numFmtId="0" fontId="1" fillId="0" borderId="0" xfId="0" applyFont="1" applyAlignment="1">
      <alignment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2" xfId="0" applyFont="1" applyBorder="1" applyAlignment="1">
      <alignment horizontal="center" vertical="center" wrapText="1"/>
    </xf>
    <xf numFmtId="0" fontId="5" fillId="0" borderId="1" xfId="0" applyFont="1" applyBorder="1" applyAlignment="1">
      <alignment vertical="center" wrapText="1"/>
    </xf>
    <xf numFmtId="0" fontId="8" fillId="0" borderId="1" xfId="0" applyFont="1" applyBorder="1" applyAlignment="1">
      <alignment wrapText="1"/>
    </xf>
    <xf numFmtId="0" fontId="8" fillId="0" borderId="1" xfId="0" applyFont="1" applyBorder="1" applyAlignment="1">
      <alignment horizontal="center" wrapText="1"/>
    </xf>
    <xf numFmtId="0" fontId="5" fillId="0" borderId="1" xfId="0" applyFont="1" applyBorder="1" applyAlignment="1">
      <alignment wrapText="1"/>
    </xf>
    <xf numFmtId="0" fontId="9" fillId="0" borderId="0" xfId="0" applyFont="1" applyAlignment="1">
      <alignment wrapText="1"/>
    </xf>
    <xf numFmtId="0" fontId="3" fillId="2" borderId="0" xfId="0" applyFont="1" applyFill="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0" xfId="0" applyFont="1" applyAlignment="1">
      <alignment vertical="center" wrapText="1"/>
    </xf>
    <xf numFmtId="168" fontId="3" fillId="2" borderId="1" xfId="0" applyNumberFormat="1" applyFont="1" applyFill="1" applyBorder="1" applyAlignment="1">
      <alignment horizontal="center" vertical="center" wrapText="1"/>
    </xf>
    <xf numFmtId="0" fontId="8" fillId="0" borderId="1" xfId="0" applyFont="1" applyBorder="1" applyAlignment="1">
      <alignment horizontal="right" vertical="center" wrapText="1"/>
    </xf>
    <xf numFmtId="168" fontId="8" fillId="0" borderId="1" xfId="34" applyNumberFormat="1" applyFont="1" applyBorder="1" applyAlignment="1">
      <alignment horizontal="right" vertical="center" wrapText="1"/>
    </xf>
    <xf numFmtId="168" fontId="8" fillId="0" borderId="1" xfId="0" applyNumberFormat="1" applyFont="1" applyBorder="1" applyAlignment="1">
      <alignment horizontal="right" vertical="center" wrapText="1"/>
    </xf>
    <xf numFmtId="168" fontId="1" fillId="0" borderId="0" xfId="0" applyNumberFormat="1" applyFont="1" applyAlignment="1">
      <alignment vertical="center" wrapText="1"/>
    </xf>
    <xf numFmtId="168" fontId="8" fillId="0" borderId="1" xfId="34" applyNumberFormat="1" applyFont="1" applyBorder="1" applyAlignment="1">
      <alignment vertical="center" wrapText="1"/>
    </xf>
    <xf numFmtId="0" fontId="11" fillId="0" borderId="1" xfId="0" applyFont="1" applyBorder="1"/>
    <xf numFmtId="3" fontId="1" fillId="0" borderId="0" xfId="0" applyNumberFormat="1" applyFont="1" applyAlignment="1">
      <alignment vertical="center" wrapText="1"/>
    </xf>
    <xf numFmtId="168" fontId="8" fillId="0" borderId="1" xfId="34" applyNumberFormat="1" applyFont="1" applyBorder="1" applyAlignment="1">
      <alignment wrapText="1"/>
    </xf>
    <xf numFmtId="3" fontId="12" fillId="0" borderId="1" xfId="0" applyNumberFormat="1" applyFont="1" applyBorder="1" applyAlignment="1">
      <alignment horizontal="right" vertical="center" wrapText="1"/>
    </xf>
    <xf numFmtId="0" fontId="1" fillId="3" borderId="1" xfId="0" applyFont="1" applyFill="1" applyBorder="1" applyAlignment="1">
      <alignment horizontal="left" vertical="center" wrapText="1"/>
    </xf>
    <xf numFmtId="0" fontId="11" fillId="0" borderId="1" xfId="0" applyFont="1" applyBorder="1" applyAlignment="1">
      <alignment horizontal="center" wrapText="1"/>
    </xf>
    <xf numFmtId="168" fontId="8" fillId="0" borderId="2" xfId="34" applyNumberFormat="1" applyFont="1" applyBorder="1" applyAlignment="1">
      <alignment horizontal="right" vertical="center" wrapText="1"/>
    </xf>
    <xf numFmtId="0" fontId="11" fillId="0" borderId="1" xfId="0" applyFont="1" applyBorder="1" applyAlignment="1">
      <alignment horizontal="center"/>
    </xf>
    <xf numFmtId="0" fontId="11" fillId="0" borderId="1" xfId="0" applyFont="1" applyBorder="1" applyAlignment="1">
      <alignment wrapText="1"/>
    </xf>
    <xf numFmtId="168" fontId="1" fillId="0" borderId="0" xfId="44" applyNumberFormat="1" applyFont="1" applyAlignment="1">
      <alignment vertical="center" wrapText="1"/>
    </xf>
    <xf numFmtId="167" fontId="1" fillId="0" borderId="0" xfId="44" applyNumberFormat="1" applyFont="1" applyAlignment="1">
      <alignment vertical="center" wrapText="1"/>
    </xf>
    <xf numFmtId="0" fontId="9" fillId="0" borderId="0" xfId="0" applyFont="1"/>
    <xf numFmtId="0" fontId="9" fillId="0" borderId="0" xfId="0" applyFont="1" applyAlignment="1">
      <alignment horizontal="center"/>
    </xf>
    <xf numFmtId="0" fontId="9" fillId="0" borderId="0" xfId="0" applyFont="1" applyAlignment="1">
      <alignment horizontal="center" vertical="center"/>
    </xf>
    <xf numFmtId="0" fontId="13" fillId="4" borderId="3" xfId="0" applyFont="1" applyFill="1" applyBorder="1" applyAlignment="1">
      <alignment horizontal="center" vertical="top" wrapText="1"/>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top" wrapText="1"/>
    </xf>
    <xf numFmtId="0" fontId="14" fillId="4" borderId="4" xfId="0" applyFont="1" applyFill="1" applyBorder="1" applyAlignment="1">
      <alignment vertical="top"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top" wrapText="1"/>
    </xf>
    <xf numFmtId="0" fontId="13" fillId="4" borderId="5" xfId="0" applyFont="1" applyFill="1" applyBorder="1" applyAlignment="1">
      <alignment horizontal="center" vertical="top" wrapText="1"/>
    </xf>
    <xf numFmtId="0" fontId="13" fillId="4" borderId="5" xfId="0" applyFont="1" applyFill="1" applyBorder="1" applyAlignment="1">
      <alignment horizontal="center" vertical="center" wrapText="1"/>
    </xf>
    <xf numFmtId="0" fontId="9" fillId="5" borderId="1" xfId="0" applyFont="1" applyFill="1" applyBorder="1" applyAlignment="1">
      <alignment horizontal="center"/>
    </xf>
    <xf numFmtId="0" fontId="13" fillId="5" borderId="1" xfId="0" applyFont="1" applyFill="1" applyBorder="1" applyAlignment="1">
      <alignment horizontal="center" vertical="top" wrapText="1"/>
    </xf>
    <xf numFmtId="0" fontId="9" fillId="5" borderId="1" xfId="0" applyFont="1" applyFill="1" applyBorder="1" applyAlignment="1">
      <alignment horizontal="center" vertical="center"/>
    </xf>
    <xf numFmtId="0" fontId="13" fillId="0" borderId="0" xfId="0" applyFont="1" applyAlignment="1">
      <alignment horizontal="center" vertical="center"/>
    </xf>
    <xf numFmtId="168" fontId="14" fillId="4" borderId="4" xfId="3" applyNumberFormat="1" applyFont="1" applyFill="1" applyBorder="1" applyAlignment="1">
      <alignment vertical="top" wrapText="1"/>
    </xf>
    <xf numFmtId="168" fontId="13" fillId="4" borderId="4" xfId="3" applyNumberFormat="1" applyFont="1" applyFill="1" applyBorder="1" applyAlignment="1">
      <alignment vertical="top" wrapText="1"/>
    </xf>
    <xf numFmtId="168" fontId="13" fillId="4" borderId="5" xfId="3" applyNumberFormat="1" applyFont="1" applyFill="1" applyBorder="1" applyAlignment="1">
      <alignment vertical="top" wrapText="1"/>
    </xf>
    <xf numFmtId="0" fontId="14" fillId="4" borderId="5" xfId="0" applyFont="1" applyFill="1" applyBorder="1" applyAlignment="1">
      <alignment horizontal="center" vertical="center" wrapText="1"/>
    </xf>
    <xf numFmtId="168" fontId="13" fillId="5" borderId="1" xfId="3" applyNumberFormat="1" applyFont="1" applyFill="1" applyBorder="1" applyAlignment="1">
      <alignment vertical="top" wrapText="1"/>
    </xf>
    <xf numFmtId="168" fontId="13" fillId="0" borderId="0" xfId="3" applyNumberFormat="1" applyFont="1" applyBorder="1" applyAlignment="1">
      <alignment vertical="top" wrapText="1"/>
    </xf>
    <xf numFmtId="168" fontId="13" fillId="0" borderId="0" xfId="44" applyNumberFormat="1" applyFont="1" applyFill="1" applyBorder="1" applyAlignment="1">
      <alignment horizontal="center" vertical="center"/>
    </xf>
    <xf numFmtId="168" fontId="9" fillId="0" borderId="0" xfId="44" applyNumberFormat="1" applyFont="1"/>
    <xf numFmtId="168" fontId="9" fillId="0" borderId="0" xfId="44" applyNumberFormat="1" applyFont="1" applyAlignment="1">
      <alignment horizontal="center" vertical="center"/>
    </xf>
    <xf numFmtId="168" fontId="9" fillId="0" borderId="0" xfId="0" applyNumberFormat="1" applyFont="1"/>
    <xf numFmtId="168" fontId="9" fillId="0" borderId="0" xfId="0" applyNumberFormat="1" applyFont="1" applyAlignment="1">
      <alignment horizontal="center" vertical="center"/>
    </xf>
    <xf numFmtId="0" fontId="9" fillId="0" borderId="0" xfId="0" applyFont="1" applyAlignment="1">
      <alignment vertical="center"/>
    </xf>
    <xf numFmtId="0" fontId="13" fillId="4" borderId="4" xfId="0" applyFont="1" applyFill="1" applyBorder="1" applyAlignment="1">
      <alignment horizontal="center" vertical="center" wrapText="1"/>
    </xf>
    <xf numFmtId="0" fontId="13" fillId="4" borderId="4"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5" fillId="0" borderId="0" xfId="0" applyFont="1" applyAlignment="1">
      <alignment horizontal="center" vertical="center"/>
    </xf>
    <xf numFmtId="0" fontId="14" fillId="4" borderId="4" xfId="0" applyFont="1" applyFill="1" applyBorder="1" applyAlignment="1">
      <alignment horizontal="right" vertical="center" wrapText="1"/>
    </xf>
    <xf numFmtId="0" fontId="13" fillId="4" borderId="4" xfId="0" applyFont="1" applyFill="1" applyBorder="1" applyAlignment="1">
      <alignment horizontal="right" vertical="center" wrapText="1"/>
    </xf>
    <xf numFmtId="169" fontId="13" fillId="4" borderId="4" xfId="0" applyNumberFormat="1" applyFont="1" applyFill="1" applyBorder="1" applyAlignment="1">
      <alignment horizontal="right" vertical="center" wrapText="1"/>
    </xf>
    <xf numFmtId="168" fontId="13" fillId="4" borderId="4" xfId="44" applyNumberFormat="1" applyFont="1" applyFill="1" applyBorder="1" applyAlignment="1">
      <alignment horizontal="center" vertical="center" wrapText="1"/>
    </xf>
    <xf numFmtId="0" fontId="16" fillId="4" borderId="4" xfId="0" applyFont="1" applyFill="1" applyBorder="1" applyAlignment="1">
      <alignment horizontal="center" vertical="center" wrapText="1"/>
    </xf>
    <xf numFmtId="168" fontId="9" fillId="0" borderId="0" xfId="0" applyNumberFormat="1" applyFont="1" applyAlignment="1">
      <alignment vertical="center"/>
    </xf>
    <xf numFmtId="166" fontId="13" fillId="4" borderId="5" xfId="0" applyNumberFormat="1" applyFont="1" applyFill="1" applyBorder="1" applyAlignment="1">
      <alignment horizontal="center" vertical="center" wrapText="1"/>
    </xf>
    <xf numFmtId="0" fontId="16" fillId="4" borderId="5" xfId="0" applyFont="1" applyFill="1" applyBorder="1" applyAlignment="1">
      <alignment horizontal="center" vertical="center" wrapText="1"/>
    </xf>
    <xf numFmtId="168" fontId="13" fillId="0" borderId="0" xfId="44" applyNumberFormat="1"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center" wrapText="1"/>
    </xf>
    <xf numFmtId="0" fontId="20" fillId="0" borderId="0" xfId="0" applyFont="1" applyAlignment="1">
      <alignment vertical="center"/>
    </xf>
    <xf numFmtId="0" fontId="20" fillId="0" borderId="0" xfId="0" applyFont="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168" fontId="17" fillId="0" borderId="1" xfId="3" applyNumberFormat="1" applyFont="1" applyBorder="1" applyAlignment="1">
      <alignment horizontal="center" vertical="center" wrapText="1"/>
    </xf>
    <xf numFmtId="0" fontId="18" fillId="0" borderId="1" xfId="0" applyFont="1" applyBorder="1" applyAlignment="1">
      <alignment vertical="center" wrapText="1"/>
    </xf>
    <xf numFmtId="168" fontId="18" fillId="0" borderId="1" xfId="3" applyNumberFormat="1" applyFont="1" applyBorder="1" applyAlignment="1">
      <alignment horizontal="center" vertical="center" wrapText="1"/>
    </xf>
    <xf numFmtId="0" fontId="21" fillId="0" borderId="0" xfId="0" applyFont="1" applyAlignment="1">
      <alignment horizontal="left" vertical="center"/>
    </xf>
    <xf numFmtId="0" fontId="23" fillId="0" borderId="0" xfId="0" applyFont="1"/>
    <xf numFmtId="0" fontId="1" fillId="0" borderId="0" xfId="0" applyFont="1"/>
    <xf numFmtId="0" fontId="24" fillId="6" borderId="3"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4" xfId="0" applyFont="1" applyBorder="1" applyAlignment="1">
      <alignment vertical="center" wrapText="1"/>
    </xf>
    <xf numFmtId="2" fontId="9" fillId="0" borderId="4" xfId="0" applyNumberFormat="1" applyFont="1" applyBorder="1" applyAlignment="1">
      <alignment horizontal="center" vertical="center" wrapText="1"/>
    </xf>
    <xf numFmtId="0" fontId="24" fillId="0" borderId="5" xfId="0" applyFont="1" applyBorder="1" applyAlignment="1">
      <alignment horizontal="center" vertical="center" wrapText="1"/>
    </xf>
    <xf numFmtId="0" fontId="24" fillId="0" borderId="5" xfId="0" applyFont="1" applyBorder="1" applyAlignment="1">
      <alignment vertical="center" wrapText="1"/>
    </xf>
    <xf numFmtId="0" fontId="9" fillId="0" borderId="5" xfId="0"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4" borderId="0" xfId="0" applyFill="1" applyAlignment="1">
      <alignment vertical="center"/>
    </xf>
    <xf numFmtId="0" fontId="20" fillId="4" borderId="0" xfId="0" applyFont="1" applyFill="1" applyAlignment="1">
      <alignment horizontal="center" vertical="center" wrapText="1"/>
    </xf>
    <xf numFmtId="0" fontId="19" fillId="0" borderId="9" xfId="0" applyFont="1" applyBorder="1" applyAlignment="1">
      <alignment wrapText="1"/>
    </xf>
    <xf numFmtId="0" fontId="22" fillId="0" borderId="0" xfId="0" applyFont="1" applyAlignment="1">
      <alignment wrapText="1"/>
    </xf>
    <xf numFmtId="0" fontId="19" fillId="0" borderId="0" xfId="0" applyFont="1" applyAlignment="1">
      <alignment wrapText="1"/>
    </xf>
    <xf numFmtId="0" fontId="25" fillId="0" borderId="1" xfId="0" applyFont="1" applyBorder="1" applyAlignment="1">
      <alignment horizontal="center" vertical="center" wrapText="1"/>
    </xf>
    <xf numFmtId="168" fontId="25" fillId="0" borderId="1" xfId="44" applyNumberFormat="1" applyFont="1" applyBorder="1" applyAlignment="1">
      <alignment horizontal="center" vertical="center" wrapText="1"/>
    </xf>
    <xf numFmtId="0" fontId="26" fillId="0" borderId="0" xfId="0" applyFont="1" applyAlignment="1">
      <alignment vertical="center"/>
    </xf>
    <xf numFmtId="0" fontId="27" fillId="4" borderId="4" xfId="0" applyFont="1" applyFill="1" applyBorder="1" applyAlignment="1">
      <alignment horizontal="center" vertical="center" wrapText="1"/>
    </xf>
    <xf numFmtId="0" fontId="25" fillId="4" borderId="4" xfId="0" applyFont="1" applyFill="1" applyBorder="1" applyAlignment="1">
      <alignment horizontal="center" vertical="center" wrapText="1"/>
    </xf>
    <xf numFmtId="0" fontId="26" fillId="4" borderId="4" xfId="0" applyFont="1" applyFill="1" applyBorder="1" applyAlignment="1">
      <alignment horizontal="left" vertical="center" wrapText="1"/>
    </xf>
    <xf numFmtId="0" fontId="14" fillId="4" borderId="5" xfId="0" applyFont="1" applyFill="1" applyBorder="1" applyAlignment="1">
      <alignment horizontal="right" vertical="center" wrapText="1"/>
    </xf>
    <xf numFmtId="0" fontId="14" fillId="4" borderId="5" xfId="0" applyFont="1" applyFill="1" applyBorder="1" applyAlignment="1">
      <alignment horizontal="left" vertical="center" wrapText="1"/>
    </xf>
    <xf numFmtId="0" fontId="25" fillId="4" borderId="0" xfId="0" applyFont="1" applyFill="1" applyAlignment="1">
      <alignment horizontal="center" vertical="center" wrapText="1"/>
    </xf>
    <xf numFmtId="0" fontId="25" fillId="4" borderId="0" xfId="0" applyFont="1" applyFill="1" applyAlignment="1">
      <alignment vertical="center" wrapText="1"/>
    </xf>
    <xf numFmtId="0" fontId="27" fillId="4" borderId="1" xfId="0" applyFont="1" applyFill="1" applyBorder="1" applyAlignment="1">
      <alignment horizontal="center" vertical="center" wrapText="1"/>
    </xf>
    <xf numFmtId="0" fontId="31" fillId="4" borderId="1" xfId="0" applyFont="1" applyFill="1" applyBorder="1" applyAlignment="1">
      <alignment horizontal="left" vertical="center" wrapText="1"/>
    </xf>
    <xf numFmtId="0" fontId="25" fillId="4" borderId="1" xfId="0" applyFont="1" applyFill="1" applyBorder="1" applyAlignment="1">
      <alignment horizontal="center" vertical="center" wrapText="1"/>
    </xf>
    <xf numFmtId="0" fontId="0" fillId="4" borderId="0" xfId="0" applyFill="1"/>
    <xf numFmtId="0" fontId="0" fillId="0" borderId="0" xfId="0" applyAlignment="1">
      <alignment horizontal="center"/>
    </xf>
    <xf numFmtId="0" fontId="23"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1" fillId="5" borderId="1" xfId="0" applyFont="1" applyFill="1" applyBorder="1" applyAlignment="1">
      <alignment horizontal="center"/>
    </xf>
    <xf numFmtId="0" fontId="23" fillId="5" borderId="1" xfId="0" applyFont="1" applyFill="1" applyBorder="1" applyAlignment="1">
      <alignment horizontal="center" vertical="center"/>
    </xf>
    <xf numFmtId="0" fontId="23" fillId="5" borderId="1" xfId="0" applyFont="1" applyFill="1" applyBorder="1" applyAlignment="1">
      <alignment vertical="center" wrapText="1"/>
    </xf>
    <xf numFmtId="0" fontId="23" fillId="3" borderId="1" xfId="0" applyFont="1" applyFill="1" applyBorder="1" applyAlignment="1">
      <alignment vertical="center"/>
    </xf>
    <xf numFmtId="0" fontId="1" fillId="0" borderId="1" xfId="0" applyFont="1" applyBorder="1" applyAlignment="1">
      <alignment horizontal="center"/>
    </xf>
    <xf numFmtId="0" fontId="23" fillId="4" borderId="1" xfId="0" applyFont="1" applyFill="1" applyBorder="1" applyAlignment="1">
      <alignment horizontal="justify"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0" fillId="0" borderId="1" xfId="0" applyFont="1" applyBorder="1" applyAlignment="1">
      <alignment horizontal="justify" vertical="center"/>
    </xf>
    <xf numFmtId="0" fontId="23" fillId="3" borderId="1" xfId="0" applyFont="1" applyFill="1" applyBorder="1" applyAlignment="1">
      <alignment vertical="center" wrapText="1"/>
    </xf>
    <xf numFmtId="0" fontId="32" fillId="3" borderId="1" xfId="0" applyFont="1" applyFill="1" applyBorder="1" applyAlignment="1">
      <alignment vertical="center" wrapText="1"/>
    </xf>
    <xf numFmtId="0" fontId="28" fillId="10" borderId="1" xfId="0" applyFont="1" applyFill="1" applyBorder="1" applyAlignment="1">
      <alignment horizontal="justify" vertical="center" wrapText="1"/>
    </xf>
    <xf numFmtId="0" fontId="28" fillId="10" borderId="1" xfId="0" applyFont="1" applyFill="1" applyBorder="1" applyAlignment="1">
      <alignment horizontal="justify" vertical="center"/>
    </xf>
    <xf numFmtId="0" fontId="33" fillId="3" borderId="1" xfId="0" applyFont="1" applyFill="1" applyBorder="1" applyAlignment="1">
      <alignment vertical="center" wrapText="1"/>
    </xf>
    <xf numFmtId="0" fontId="23" fillId="0" borderId="1" xfId="0" applyFont="1" applyBorder="1" applyAlignment="1">
      <alignment vertical="center" wrapText="1"/>
    </xf>
    <xf numFmtId="0" fontId="1" fillId="0" borderId="1" xfId="0" applyFont="1" applyBorder="1" applyAlignment="1">
      <alignment horizontal="justify" vertical="center"/>
    </xf>
    <xf numFmtId="0" fontId="32"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28" fillId="10" borderId="0" xfId="0" applyFont="1" applyFill="1" applyAlignment="1">
      <alignment wrapText="1"/>
    </xf>
    <xf numFmtId="0" fontId="33" fillId="3" borderId="1" xfId="0" applyFont="1" applyFill="1" applyBorder="1" applyAlignment="1">
      <alignment vertical="center"/>
    </xf>
    <xf numFmtId="0" fontId="32" fillId="3" borderId="1" xfId="0" applyFont="1" applyFill="1" applyBorder="1" applyAlignment="1">
      <alignment vertical="center"/>
    </xf>
    <xf numFmtId="0" fontId="34" fillId="3" borderId="1" xfId="0" applyFont="1" applyFill="1" applyBorder="1" applyAlignment="1">
      <alignment vertical="center"/>
    </xf>
    <xf numFmtId="0" fontId="1" fillId="0" borderId="1" xfId="0" applyFont="1" applyBorder="1" applyAlignment="1">
      <alignment horizontal="justify" vertical="center" wrapText="1"/>
    </xf>
    <xf numFmtId="0" fontId="28" fillId="10" borderId="1" xfId="0" applyFont="1" applyFill="1" applyBorder="1" applyAlignment="1">
      <alignment wrapText="1"/>
    </xf>
    <xf numFmtId="0" fontId="1" fillId="4" borderId="1" xfId="0" applyFont="1" applyFill="1" applyBorder="1" applyAlignment="1">
      <alignment horizontal="center" vertical="center"/>
    </xf>
    <xf numFmtId="0" fontId="32" fillId="4" borderId="1" xfId="0" applyFont="1" applyFill="1" applyBorder="1" applyAlignment="1">
      <alignment vertical="center"/>
    </xf>
    <xf numFmtId="0" fontId="4" fillId="4" borderId="1" xfId="0" applyFont="1" applyFill="1" applyBorder="1" applyAlignment="1">
      <alignment horizontal="justify" vertical="center" wrapText="1"/>
    </xf>
    <xf numFmtId="0" fontId="6" fillId="4" borderId="1" xfId="0" applyFont="1" applyFill="1" applyBorder="1" applyAlignment="1">
      <alignment horizontal="justify" vertical="center" wrapText="1"/>
    </xf>
    <xf numFmtId="0" fontId="6" fillId="0" borderId="1" xfId="0" applyFont="1" applyBorder="1" applyAlignment="1">
      <alignment horizontal="justify" vertical="center"/>
    </xf>
    <xf numFmtId="0" fontId="33" fillId="3" borderId="1" xfId="0" applyFont="1" applyFill="1" applyBorder="1" applyAlignment="1">
      <alignment horizontal="center" vertical="center"/>
    </xf>
    <xf numFmtId="0" fontId="30" fillId="0" borderId="0" xfId="0" applyFont="1" applyAlignment="1">
      <alignment vertical="center"/>
    </xf>
    <xf numFmtId="0" fontId="30" fillId="0" borderId="0" xfId="0" applyFont="1"/>
    <xf numFmtId="0" fontId="27" fillId="4" borderId="3" xfId="0" applyFont="1" applyFill="1" applyBorder="1" applyAlignment="1">
      <alignment horizontal="center" vertical="center" wrapText="1"/>
    </xf>
    <xf numFmtId="0" fontId="30" fillId="0" borderId="0" xfId="0" applyFont="1" applyAlignment="1">
      <alignment horizontal="center" vertical="center"/>
    </xf>
    <xf numFmtId="0" fontId="25" fillId="4" borderId="4" xfId="0" applyFont="1" applyFill="1" applyBorder="1" applyAlignment="1">
      <alignment horizontal="center"/>
    </xf>
    <xf numFmtId="0" fontId="9" fillId="0" borderId="4" xfId="0" applyFont="1" applyBorder="1" applyAlignment="1">
      <alignment horizontal="left" vertical="center" wrapText="1"/>
    </xf>
    <xf numFmtId="0" fontId="25" fillId="4" borderId="4" xfId="0" applyFont="1" applyFill="1" applyBorder="1" applyAlignment="1" applyProtection="1">
      <alignment horizontal="center" vertical="center"/>
      <protection locked="0"/>
    </xf>
    <xf numFmtId="0" fontId="25" fillId="4" borderId="5" xfId="0" applyFont="1" applyFill="1" applyBorder="1" applyAlignment="1">
      <alignment horizontal="left"/>
    </xf>
    <xf numFmtId="0" fontId="25" fillId="4" borderId="5" xfId="0" applyFont="1" applyFill="1" applyBorder="1" applyAlignment="1" applyProtection="1">
      <alignment horizontal="center" vertical="center"/>
      <protection locked="0"/>
    </xf>
    <xf numFmtId="0" fontId="4" fillId="14" borderId="1" xfId="0" applyFont="1" applyFill="1" applyBorder="1" applyAlignment="1">
      <alignment horizontal="center" vertical="top" wrapText="1"/>
    </xf>
    <xf numFmtId="0" fontId="6" fillId="0" borderId="6" xfId="0" applyFont="1" applyBorder="1" applyAlignment="1">
      <alignment horizontal="center"/>
    </xf>
    <xf numFmtId="0" fontId="6" fillId="0" borderId="6" xfId="0" applyFont="1" applyBorder="1"/>
    <xf numFmtId="0" fontId="30" fillId="0" borderId="0" xfId="0" applyFont="1" applyAlignment="1">
      <alignment horizontal="center"/>
    </xf>
    <xf numFmtId="0" fontId="51" fillId="4"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2" fillId="0" borderId="0" xfId="0" applyFont="1" applyAlignment="1">
      <alignment vertical="center" wrapText="1"/>
    </xf>
    <xf numFmtId="0" fontId="51" fillId="4" borderId="1" xfId="0" applyFont="1" applyFill="1" applyBorder="1" applyAlignment="1">
      <alignment horizontal="left" vertical="center" wrapText="1"/>
    </xf>
    <xf numFmtId="0" fontId="51" fillId="4" borderId="0" xfId="0" applyFont="1" applyFill="1" applyAlignment="1">
      <alignment horizontal="center" vertical="center"/>
    </xf>
    <xf numFmtId="0" fontId="51" fillId="10" borderId="1" xfId="38" applyFont="1" applyFill="1" applyBorder="1" applyAlignment="1">
      <alignment horizontal="center" vertical="center" wrapText="1"/>
    </xf>
    <xf numFmtId="0" fontId="51" fillId="9" borderId="1" xfId="0" applyFont="1" applyFill="1" applyBorder="1" applyAlignment="1">
      <alignment horizontal="center" vertical="center" wrapText="1"/>
    </xf>
    <xf numFmtId="0" fontId="51" fillId="9" borderId="1" xfId="0" applyFont="1" applyFill="1" applyBorder="1" applyAlignment="1">
      <alignment horizontal="left" vertical="center" wrapText="1"/>
    </xf>
    <xf numFmtId="0" fontId="51" fillId="9" borderId="1" xfId="14" applyFont="1" applyFill="1" applyBorder="1" applyAlignment="1">
      <alignment horizontal="center" vertical="top" wrapText="1"/>
    </xf>
    <xf numFmtId="0" fontId="52" fillId="4" borderId="1" xfId="0" applyFont="1" applyFill="1" applyBorder="1" applyAlignment="1">
      <alignment horizontal="center" vertical="center" wrapText="1"/>
    </xf>
    <xf numFmtId="0" fontId="51" fillId="4" borderId="0" xfId="0" applyFont="1" applyFill="1" applyAlignment="1">
      <alignment vertical="center"/>
    </xf>
    <xf numFmtId="0" fontId="52" fillId="0" borderId="1" xfId="38" applyFont="1" applyBorder="1" applyAlignment="1">
      <alignment horizontal="center" vertical="center" wrapText="1"/>
    </xf>
    <xf numFmtId="0" fontId="51" fillId="0" borderId="0" xfId="0" applyFont="1" applyAlignment="1">
      <alignment vertical="center" wrapText="1"/>
    </xf>
    <xf numFmtId="0" fontId="51" fillId="5" borderId="1" xfId="0" applyFont="1" applyFill="1" applyBorder="1" applyAlignment="1">
      <alignment horizontal="center" vertical="center" wrapText="1"/>
    </xf>
    <xf numFmtId="0" fontId="51" fillId="5" borderId="1" xfId="0" applyFont="1" applyFill="1" applyBorder="1" applyAlignment="1">
      <alignment horizontal="left" vertical="center" wrapText="1"/>
    </xf>
    <xf numFmtId="0" fontId="51" fillId="5" borderId="1" xfId="0" applyFont="1" applyFill="1" applyBorder="1" applyAlignment="1">
      <alignment horizontal="center" vertical="top" wrapText="1"/>
    </xf>
    <xf numFmtId="0" fontId="51" fillId="5" borderId="1" xfId="0" applyFont="1" applyFill="1" applyBorder="1" applyAlignment="1">
      <alignment horizontal="left" vertical="top" wrapText="1"/>
    </xf>
    <xf numFmtId="0" fontId="51" fillId="5" borderId="1" xfId="14" applyFont="1" applyFill="1" applyBorder="1" applyAlignment="1">
      <alignment horizontal="center" vertical="center" wrapText="1"/>
    </xf>
    <xf numFmtId="0" fontId="51" fillId="4" borderId="0" xfId="0" applyFont="1" applyFill="1"/>
    <xf numFmtId="0" fontId="51" fillId="10" borderId="0" xfId="0" applyFont="1" applyFill="1" applyAlignment="1">
      <alignment vertical="center" wrapText="1"/>
    </xf>
    <xf numFmtId="0" fontId="51" fillId="0" borderId="1" xfId="0" applyFont="1" applyBorder="1" applyAlignment="1">
      <alignment vertical="center" wrapText="1"/>
    </xf>
    <xf numFmtId="0" fontId="51" fillId="0" borderId="1" xfId="0" applyFont="1" applyBorder="1" applyAlignment="1">
      <alignment horizontal="left" vertical="center" wrapText="1"/>
    </xf>
    <xf numFmtId="0" fontId="52" fillId="0" borderId="1" xfId="0" applyFont="1" applyBorder="1" applyAlignment="1">
      <alignment vertical="center" wrapText="1"/>
    </xf>
    <xf numFmtId="0" fontId="51" fillId="0" borderId="1" xfId="14" applyFont="1" applyBorder="1" applyAlignment="1">
      <alignment horizontal="center" vertical="center" wrapText="1"/>
    </xf>
    <xf numFmtId="0" fontId="52" fillId="4" borderId="0" xfId="0" applyFont="1" applyFill="1" applyAlignment="1">
      <alignment horizontal="center" vertical="center"/>
    </xf>
    <xf numFmtId="0" fontId="52" fillId="4" borderId="1" xfId="0" applyFont="1" applyFill="1" applyBorder="1" applyAlignment="1">
      <alignment vertical="center" wrapText="1"/>
    </xf>
    <xf numFmtId="0" fontId="52" fillId="4" borderId="0" xfId="0" applyFont="1" applyFill="1" applyAlignment="1">
      <alignment vertical="center"/>
    </xf>
    <xf numFmtId="168" fontId="52" fillId="0" borderId="1" xfId="44" applyNumberFormat="1" applyFont="1" applyBorder="1" applyAlignment="1">
      <alignment horizontal="center" vertical="center" wrapText="1"/>
    </xf>
    <xf numFmtId="3" fontId="51" fillId="0" borderId="1" xfId="0" applyNumberFormat="1" applyFont="1" applyBorder="1" applyAlignment="1">
      <alignment vertical="center"/>
    </xf>
    <xf numFmtId="168" fontId="52" fillId="0" borderId="1" xfId="0" applyNumberFormat="1" applyFont="1" applyBorder="1" applyAlignment="1">
      <alignment horizontal="center" vertical="center" wrapText="1"/>
    </xf>
    <xf numFmtId="0" fontId="52" fillId="0" borderId="1" xfId="0" applyFont="1" applyBorder="1" applyAlignment="1">
      <alignment horizontal="center" vertical="center" wrapText="1"/>
    </xf>
    <xf numFmtId="0" fontId="52" fillId="0" borderId="1" xfId="0" applyFont="1" applyBorder="1" applyAlignment="1">
      <alignment horizontal="left" vertical="center" wrapText="1"/>
    </xf>
    <xf numFmtId="0" fontId="52" fillId="0" borderId="1" xfId="0" applyFont="1" applyBorder="1" applyAlignment="1">
      <alignment wrapText="1"/>
    </xf>
    <xf numFmtId="0" fontId="51" fillId="4" borderId="1" xfId="14" applyFont="1" applyFill="1" applyBorder="1" applyAlignment="1">
      <alignment horizontal="center" vertical="top" wrapText="1"/>
    </xf>
    <xf numFmtId="0" fontId="52" fillId="4" borderId="0" xfId="0" applyFont="1" applyFill="1" applyAlignment="1">
      <alignment vertical="center" wrapText="1"/>
    </xf>
    <xf numFmtId="0" fontId="52" fillId="4" borderId="1" xfId="0" applyFont="1" applyFill="1" applyBorder="1" applyAlignment="1">
      <alignment wrapText="1"/>
    </xf>
    <xf numFmtId="0" fontId="51" fillId="4" borderId="1" xfId="0" applyFont="1" applyFill="1" applyBorder="1" applyAlignment="1">
      <alignment horizontal="center" wrapText="1"/>
    </xf>
    <xf numFmtId="0" fontId="52" fillId="4" borderId="0" xfId="0" applyFont="1" applyFill="1"/>
    <xf numFmtId="0" fontId="52" fillId="11" borderId="1" xfId="0" applyFont="1" applyFill="1" applyBorder="1" applyAlignment="1">
      <alignment horizontal="left" vertical="center" wrapText="1"/>
    </xf>
    <xf numFmtId="0" fontId="51" fillId="0" borderId="0" xfId="0" applyFont="1" applyAlignment="1">
      <alignment horizontal="left" vertical="center" wrapText="1"/>
    </xf>
    <xf numFmtId="0" fontId="51" fillId="0" borderId="0" xfId="45" applyFont="1" applyAlignment="1">
      <alignment horizontal="left" vertical="center" wrapText="1"/>
    </xf>
    <xf numFmtId="0" fontId="51" fillId="10" borderId="1" xfId="0" applyFont="1" applyFill="1" applyBorder="1" applyAlignment="1">
      <alignment horizontal="center" vertical="center" wrapText="1"/>
    </xf>
    <xf numFmtId="0" fontId="51" fillId="10" borderId="1" xfId="0" applyFont="1" applyFill="1" applyBorder="1" applyAlignment="1">
      <alignment horizontal="left" vertical="center" wrapText="1"/>
    </xf>
    <xf numFmtId="0" fontId="51" fillId="10" borderId="1" xfId="0" applyFont="1" applyFill="1" applyBorder="1" applyAlignment="1">
      <alignment horizontal="left" vertical="top" wrapText="1"/>
    </xf>
    <xf numFmtId="0" fontId="51" fillId="10" borderId="1" xfId="0" applyFont="1" applyFill="1" applyBorder="1" applyAlignment="1">
      <alignment horizontal="center" wrapText="1"/>
    </xf>
    <xf numFmtId="0" fontId="51" fillId="5" borderId="1" xfId="45" applyFont="1" applyFill="1" applyBorder="1" applyAlignment="1">
      <alignment horizontal="left" vertical="center" wrapText="1"/>
    </xf>
    <xf numFmtId="0" fontId="52" fillId="4" borderId="1" xfId="0" applyFont="1" applyFill="1" applyBorder="1" applyAlignment="1">
      <alignment horizontal="left" vertical="top" wrapText="1"/>
    </xf>
    <xf numFmtId="0" fontId="52" fillId="4" borderId="1" xfId="0" applyFont="1" applyFill="1" applyBorder="1" applyAlignment="1">
      <alignment horizontal="left" vertical="center" wrapText="1"/>
    </xf>
    <xf numFmtId="0" fontId="52" fillId="0" borderId="1" xfId="0" applyFont="1" applyBorder="1" applyAlignment="1">
      <alignment horizontal="left" vertical="top" wrapText="1"/>
    </xf>
    <xf numFmtId="0" fontId="52" fillId="0" borderId="0" xfId="0" applyFont="1" applyAlignment="1">
      <alignment horizontal="left" vertical="center" wrapText="1"/>
    </xf>
    <xf numFmtId="0" fontId="52" fillId="0" borderId="0" xfId="45" applyFont="1" applyAlignment="1">
      <alignment horizontal="left" vertical="center" wrapText="1"/>
    </xf>
    <xf numFmtId="0" fontId="52" fillId="4" borderId="0" xfId="21" applyFont="1" applyFill="1" applyAlignment="1" applyProtection="1">
      <alignment horizontal="center" vertical="center"/>
      <protection locked="0"/>
    </xf>
    <xf numFmtId="0" fontId="51" fillId="4" borderId="1" xfId="21" applyFont="1" applyFill="1" applyBorder="1" applyAlignment="1" applyProtection="1">
      <alignment horizontal="center" vertical="center" wrapText="1"/>
      <protection locked="0"/>
    </xf>
    <xf numFmtId="0" fontId="51" fillId="4" borderId="0" xfId="21" applyFont="1" applyFill="1" applyAlignment="1" applyProtection="1">
      <alignment horizontal="center" vertical="center"/>
      <protection locked="0"/>
    </xf>
    <xf numFmtId="0" fontId="51" fillId="10" borderId="1" xfId="0" applyFont="1" applyFill="1" applyBorder="1" applyAlignment="1">
      <alignment horizontal="left" wrapText="1"/>
    </xf>
    <xf numFmtId="0" fontId="51" fillId="5" borderId="1" xfId="17" applyFont="1" applyFill="1" applyBorder="1" applyAlignment="1">
      <alignment horizontal="justify" vertical="center" wrapText="1"/>
    </xf>
    <xf numFmtId="0" fontId="54" fillId="0" borderId="1" xfId="0" applyFont="1" applyBorder="1" applyAlignment="1">
      <alignment wrapText="1"/>
    </xf>
    <xf numFmtId="0" fontId="51" fillId="4" borderId="1" xfId="0" applyFont="1" applyFill="1" applyBorder="1" applyAlignment="1">
      <alignment vertical="center" wrapText="1"/>
    </xf>
    <xf numFmtId="0" fontId="51" fillId="9" borderId="1" xfId="0" applyFont="1" applyFill="1" applyBorder="1" applyAlignment="1">
      <alignment horizontal="left" vertical="top" wrapText="1"/>
    </xf>
    <xf numFmtId="0" fontId="51" fillId="9" borderId="1" xfId="14" applyFont="1" applyFill="1" applyBorder="1" applyAlignment="1">
      <alignment horizontal="center" vertical="center" wrapText="1"/>
    </xf>
    <xf numFmtId="0" fontId="51" fillId="12" borderId="1" xfId="41" applyFont="1" applyFill="1" applyBorder="1" applyAlignment="1">
      <alignment wrapText="1"/>
    </xf>
    <xf numFmtId="0" fontId="51" fillId="13" borderId="1" xfId="41" applyFont="1" applyFill="1" applyBorder="1" applyAlignment="1">
      <alignment wrapText="1"/>
    </xf>
    <xf numFmtId="0" fontId="54" fillId="0" borderId="0" xfId="0" applyFont="1" applyAlignment="1">
      <alignment vertical="center"/>
    </xf>
    <xf numFmtId="0" fontId="52" fillId="0" borderId="1" xfId="0" applyFont="1" applyBorder="1" applyAlignment="1">
      <alignment horizontal="center" vertical="top" wrapText="1"/>
    </xf>
    <xf numFmtId="0" fontId="51" fillId="5" borderId="1" xfId="17" applyFont="1" applyFill="1" applyBorder="1" applyAlignment="1">
      <alignment vertical="center" wrapText="1"/>
    </xf>
    <xf numFmtId="0" fontId="51" fillId="4" borderId="0" xfId="0" applyFont="1" applyFill="1" applyAlignment="1">
      <alignment vertical="center" wrapText="1"/>
    </xf>
    <xf numFmtId="0" fontId="52" fillId="9" borderId="1" xfId="0" applyFont="1" applyFill="1" applyBorder="1" applyAlignment="1">
      <alignment horizontal="left" vertical="center" wrapText="1"/>
    </xf>
    <xf numFmtId="0" fontId="52" fillId="9" borderId="1" xfId="0" applyFont="1" applyFill="1" applyBorder="1" applyAlignment="1">
      <alignment horizontal="center" vertical="center" wrapText="1"/>
    </xf>
    <xf numFmtId="0" fontId="52" fillId="10" borderId="1" xfId="0" applyFont="1" applyFill="1" applyBorder="1" applyAlignment="1">
      <alignment horizontal="left" vertical="center" wrapText="1"/>
    </xf>
    <xf numFmtId="0" fontId="52" fillId="10" borderId="1" xfId="0" applyFont="1" applyFill="1" applyBorder="1" applyAlignment="1">
      <alignment horizontal="center" vertical="center" wrapText="1"/>
    </xf>
    <xf numFmtId="0" fontId="52" fillId="5" borderId="1" xfId="0" applyFont="1" applyFill="1" applyBorder="1" applyAlignment="1">
      <alignment horizontal="left" vertical="center" wrapText="1"/>
    </xf>
    <xf numFmtId="0" fontId="52" fillId="4" borderId="0" xfId="0" applyFont="1" applyFill="1" applyAlignment="1">
      <alignment horizontal="center" vertical="center" wrapText="1"/>
    </xf>
    <xf numFmtId="0" fontId="52" fillId="0" borderId="1" xfId="45" applyFont="1" applyBorder="1" applyAlignment="1">
      <alignment horizontal="left" vertical="center" wrapText="1"/>
    </xf>
    <xf numFmtId="0" fontId="55" fillId="0" borderId="10" xfId="0" applyFont="1" applyBorder="1" applyAlignment="1">
      <alignment horizontal="left" vertical="center" wrapText="1"/>
    </xf>
    <xf numFmtId="0" fontId="56" fillId="4" borderId="3" xfId="0" applyFont="1" applyFill="1" applyBorder="1" applyAlignment="1">
      <alignment horizontal="center" vertical="center" wrapText="1"/>
    </xf>
    <xf numFmtId="0" fontId="51" fillId="4" borderId="3" xfId="0" applyFont="1" applyFill="1" applyBorder="1" applyAlignment="1">
      <alignment horizontal="center" vertical="center" wrapText="1"/>
    </xf>
    <xf numFmtId="0" fontId="52" fillId="0" borderId="8" xfId="0" applyFont="1" applyBorder="1" applyAlignment="1">
      <alignment horizontal="center" vertical="center" wrapText="1"/>
    </xf>
    <xf numFmtId="0" fontId="56" fillId="4" borderId="4" xfId="0" applyFont="1" applyFill="1" applyBorder="1" applyAlignment="1">
      <alignment horizontal="center" vertical="center" wrapText="1"/>
    </xf>
    <xf numFmtId="0" fontId="56" fillId="4" borderId="4" xfId="0" applyFont="1" applyFill="1" applyBorder="1" applyAlignment="1">
      <alignment horizontal="left" vertical="center" wrapText="1"/>
    </xf>
    <xf numFmtId="0" fontId="56" fillId="4" borderId="4" xfId="0" applyFont="1" applyFill="1" applyBorder="1" applyAlignment="1">
      <alignment horizontal="center" vertical="top" wrapText="1"/>
    </xf>
    <xf numFmtId="0" fontId="57" fillId="4" borderId="4" xfId="0" applyFont="1" applyFill="1" applyBorder="1" applyAlignment="1">
      <alignment horizontal="center" vertical="center" wrapText="1"/>
    </xf>
    <xf numFmtId="0" fontId="52" fillId="4" borderId="4" xfId="0" applyFont="1" applyFill="1" applyBorder="1" applyAlignment="1">
      <alignment vertical="center"/>
    </xf>
    <xf numFmtId="0" fontId="58" fillId="4" borderId="4" xfId="0" applyFont="1" applyFill="1" applyBorder="1" applyAlignment="1">
      <alignment vertical="center"/>
    </xf>
    <xf numFmtId="0" fontId="59" fillId="0" borderId="8" xfId="0" applyFont="1" applyBorder="1" applyAlignment="1">
      <alignment horizontal="center" vertical="center"/>
    </xf>
    <xf numFmtId="3" fontId="59" fillId="0" borderId="1" xfId="0" applyNumberFormat="1" applyFont="1" applyBorder="1" applyAlignment="1">
      <alignment vertical="center"/>
    </xf>
    <xf numFmtId="0" fontId="60" fillId="4" borderId="4" xfId="0" applyFont="1" applyFill="1" applyBorder="1" applyAlignment="1">
      <alignment horizontal="left" vertical="center" wrapText="1"/>
    </xf>
    <xf numFmtId="0" fontId="60" fillId="4" borderId="4" xfId="0" applyFont="1" applyFill="1" applyBorder="1" applyAlignment="1">
      <alignment horizontal="center" vertical="top" wrapText="1"/>
    </xf>
    <xf numFmtId="0" fontId="58" fillId="0" borderId="0" xfId="0" applyFont="1" applyAlignment="1">
      <alignment vertical="center"/>
    </xf>
    <xf numFmtId="0" fontId="57" fillId="4" borderId="4" xfId="0" applyFont="1" applyFill="1" applyBorder="1" applyAlignment="1">
      <alignment horizontal="left" vertical="center" wrapText="1"/>
    </xf>
    <xf numFmtId="0" fontId="61" fillId="4" borderId="4" xfId="0" applyFont="1" applyFill="1" applyBorder="1" applyAlignment="1" applyProtection="1">
      <alignment horizontal="center" vertical="center" wrapText="1"/>
      <protection locked="0"/>
    </xf>
    <xf numFmtId="0" fontId="52" fillId="4" borderId="4" xfId="0" applyFont="1" applyFill="1" applyBorder="1" applyAlignment="1">
      <alignment vertical="center" wrapText="1"/>
    </xf>
    <xf numFmtId="0" fontId="62" fillId="4" borderId="4" xfId="0" quotePrefix="1" applyFont="1" applyFill="1" applyBorder="1" applyAlignment="1">
      <alignment vertical="center" wrapText="1"/>
    </xf>
    <xf numFmtId="2" fontId="61" fillId="4" borderId="4" xfId="0" applyNumberFormat="1" applyFont="1" applyFill="1" applyBorder="1" applyAlignment="1" applyProtection="1">
      <alignment horizontal="center" vertical="center" wrapText="1"/>
      <protection locked="0"/>
    </xf>
    <xf numFmtId="0" fontId="63" fillId="4" borderId="4" xfId="0" quotePrefix="1" applyFont="1" applyFill="1" applyBorder="1" applyAlignment="1">
      <alignment wrapText="1"/>
    </xf>
    <xf numFmtId="0" fontId="64" fillId="4" borderId="4" xfId="0" applyFont="1" applyFill="1" applyBorder="1" applyAlignment="1">
      <alignment horizontal="center" vertical="center" wrapText="1"/>
    </xf>
    <xf numFmtId="0" fontId="58" fillId="4" borderId="4" xfId="0" applyFont="1" applyFill="1" applyBorder="1" applyAlignment="1">
      <alignment horizontal="center" vertical="center"/>
    </xf>
    <xf numFmtId="0" fontId="56" fillId="4" borderId="5" xfId="0" applyFont="1" applyFill="1" applyBorder="1" applyAlignment="1">
      <alignment horizontal="center" vertical="center" wrapText="1"/>
    </xf>
    <xf numFmtId="0" fontId="56" fillId="4" borderId="5" xfId="0" applyFont="1" applyFill="1" applyBorder="1" applyAlignment="1">
      <alignment horizontal="left" vertical="center" wrapText="1"/>
    </xf>
    <xf numFmtId="0" fontId="56" fillId="4" borderId="5" xfId="0" applyFont="1" applyFill="1" applyBorder="1" applyAlignment="1">
      <alignment horizontal="center" vertical="top" wrapText="1"/>
    </xf>
    <xf numFmtId="0" fontId="57" fillId="4" borderId="5" xfId="0" applyFont="1" applyFill="1" applyBorder="1" applyAlignment="1">
      <alignment horizontal="center" vertical="center" wrapText="1"/>
    </xf>
    <xf numFmtId="0" fontId="58" fillId="4" borderId="5" xfId="0" applyFont="1" applyFill="1" applyBorder="1" applyAlignment="1">
      <alignment vertical="center"/>
    </xf>
    <xf numFmtId="0" fontId="56" fillId="5" borderId="3"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4" xfId="0" applyFont="1" applyBorder="1" applyAlignment="1">
      <alignment horizontal="left" vertical="center" wrapText="1"/>
    </xf>
    <xf numFmtId="0" fontId="51" fillId="4" borderId="4" xfId="0" applyFont="1" applyFill="1" applyBorder="1" applyAlignment="1">
      <alignment vertical="center"/>
    </xf>
    <xf numFmtId="0" fontId="57" fillId="0" borderId="4" xfId="0" applyFont="1" applyBorder="1" applyAlignment="1">
      <alignment horizontal="right" vertical="center" wrapText="1"/>
    </xf>
    <xf numFmtId="0" fontId="58" fillId="0" borderId="4" xfId="0" applyFont="1" applyBorder="1" applyAlignment="1">
      <alignment vertical="center"/>
    </xf>
    <xf numFmtId="0" fontId="52" fillId="0" borderId="4" xfId="0" applyFont="1" applyBorder="1" applyAlignment="1">
      <alignment horizontal="center" vertical="center" wrapText="1"/>
    </xf>
    <xf numFmtId="0" fontId="52" fillId="0" borderId="4" xfId="0" applyFont="1" applyBorder="1" applyAlignment="1">
      <alignment horizontal="left" vertical="center" wrapText="1"/>
    </xf>
    <xf numFmtId="0" fontId="51" fillId="0" borderId="4" xfId="0" applyFont="1" applyBorder="1" applyAlignment="1" applyProtection="1">
      <alignment horizontal="center" vertical="center" wrapText="1"/>
      <protection locked="0"/>
    </xf>
    <xf numFmtId="0" fontId="52" fillId="0" borderId="4" xfId="0" quotePrefix="1" applyFont="1" applyBorder="1" applyAlignment="1">
      <alignment wrapText="1"/>
    </xf>
    <xf numFmtId="0" fontId="57" fillId="0" borderId="4" xfId="0" applyFont="1" applyBorder="1" applyAlignment="1">
      <alignment horizontal="center" vertical="center" wrapText="1"/>
    </xf>
    <xf numFmtId="0" fontId="57" fillId="0" borderId="4" xfId="0" applyFont="1" applyBorder="1" applyAlignment="1">
      <alignment horizontal="left" vertical="center" wrapText="1"/>
    </xf>
    <xf numFmtId="0" fontId="65" fillId="0" borderId="4" xfId="0" applyFont="1" applyBorder="1" applyAlignment="1" applyProtection="1">
      <alignment horizontal="center" vertical="center" wrapText="1"/>
      <protection locked="0"/>
    </xf>
    <xf numFmtId="0" fontId="62" fillId="0" borderId="4" xfId="0" quotePrefix="1" applyFont="1" applyBorder="1" applyAlignment="1">
      <alignment wrapText="1"/>
    </xf>
    <xf numFmtId="0" fontId="59" fillId="0" borderId="4" xfId="0" applyFont="1" applyBorder="1" applyAlignment="1" applyProtection="1">
      <alignment horizontal="center" vertical="center" wrapText="1"/>
      <protection locked="0"/>
    </xf>
    <xf numFmtId="0" fontId="62" fillId="0" borderId="4" xfId="0" applyFont="1" applyBorder="1" applyAlignment="1">
      <alignment wrapText="1"/>
    </xf>
    <xf numFmtId="0" fontId="52" fillId="4" borderId="4" xfId="0" applyFont="1" applyFill="1" applyBorder="1" applyAlignment="1">
      <alignment horizontal="center" vertical="center" wrapText="1"/>
    </xf>
    <xf numFmtId="0" fontId="56" fillId="5" borderId="5" xfId="0" applyFont="1" applyFill="1" applyBorder="1" applyAlignment="1">
      <alignment horizontal="center" vertical="center" wrapText="1"/>
    </xf>
    <xf numFmtId="2" fontId="56" fillId="5" borderId="5" xfId="0" applyNumberFormat="1" applyFont="1" applyFill="1" applyBorder="1" applyAlignment="1">
      <alignment horizontal="center" vertical="center" wrapText="1"/>
    </xf>
    <xf numFmtId="0" fontId="58" fillId="0" borderId="5" xfId="0" applyFont="1" applyBorder="1" applyAlignment="1">
      <alignment vertical="center"/>
    </xf>
    <xf numFmtId="0" fontId="58" fillId="0" borderId="0" xfId="0" applyFont="1" applyAlignment="1">
      <alignment horizontal="center" vertical="center" wrapText="1"/>
    </xf>
    <xf numFmtId="0" fontId="56" fillId="0" borderId="0" xfId="0" applyFont="1" applyAlignment="1">
      <alignment vertical="center"/>
    </xf>
    <xf numFmtId="0" fontId="56" fillId="0" borderId="0" xfId="0" applyFont="1" applyAlignment="1">
      <alignment horizontal="center" vertical="center"/>
    </xf>
    <xf numFmtId="0" fontId="59" fillId="0" borderId="0" xfId="0" applyFont="1" applyAlignment="1">
      <alignment vertical="center"/>
    </xf>
    <xf numFmtId="0" fontId="57" fillId="4" borderId="5" xfId="0" applyFont="1" applyFill="1" applyBorder="1" applyAlignment="1">
      <alignment horizontal="left" vertical="center" wrapText="1"/>
    </xf>
    <xf numFmtId="0" fontId="58" fillId="0" borderId="0" xfId="0" applyFont="1" applyAlignment="1">
      <alignment horizontal="center" vertical="center"/>
    </xf>
    <xf numFmtId="0" fontId="69" fillId="8" borderId="1" xfId="0" applyFont="1" applyFill="1" applyBorder="1" applyAlignment="1">
      <alignment horizontal="center" vertical="center" wrapText="1"/>
    </xf>
    <xf numFmtId="0" fontId="63" fillId="0" borderId="0" xfId="0" applyFont="1" applyAlignment="1">
      <alignment vertical="center"/>
    </xf>
    <xf numFmtId="0" fontId="51" fillId="15" borderId="1" xfId="0" applyFont="1" applyFill="1" applyBorder="1" applyAlignment="1">
      <alignment horizontal="center" vertical="center" wrapText="1"/>
    </xf>
    <xf numFmtId="0" fontId="51" fillId="15" borderId="1" xfId="0" applyFont="1" applyFill="1" applyBorder="1" applyAlignment="1">
      <alignment horizontal="left" vertical="center" wrapText="1"/>
    </xf>
    <xf numFmtId="0" fontId="51" fillId="15" borderId="1" xfId="0" applyFont="1" applyFill="1" applyBorder="1" applyAlignment="1">
      <alignment vertical="center" wrapText="1"/>
    </xf>
    <xf numFmtId="0" fontId="51" fillId="15" borderId="1" xfId="0" applyFont="1" applyFill="1" applyBorder="1" applyAlignment="1">
      <alignment wrapText="1"/>
    </xf>
    <xf numFmtId="0" fontId="52" fillId="16" borderId="1" xfId="0" applyFont="1" applyFill="1" applyBorder="1" applyAlignment="1">
      <alignment horizontal="center" vertical="center" wrapText="1"/>
    </xf>
    <xf numFmtId="0" fontId="58" fillId="0" borderId="1" xfId="0" applyFont="1" applyBorder="1" applyAlignment="1">
      <alignment vertical="center" wrapText="1"/>
    </xf>
    <xf numFmtId="0" fontId="68" fillId="0" borderId="4" xfId="0" applyFont="1" applyBorder="1" applyAlignment="1" applyProtection="1">
      <alignment horizontal="center" vertical="center" wrapText="1"/>
      <protection locked="0"/>
    </xf>
    <xf numFmtId="0" fontId="63" fillId="4" borderId="4" xfId="0" applyFont="1" applyFill="1" applyBorder="1" applyAlignment="1">
      <alignment horizontal="center" vertical="center" wrapText="1"/>
    </xf>
    <xf numFmtId="2" fontId="56" fillId="4" borderId="4" xfId="0" applyNumberFormat="1" applyFont="1" applyFill="1" applyBorder="1" applyAlignment="1">
      <alignment horizontal="center" vertical="center" wrapText="1"/>
    </xf>
    <xf numFmtId="2" fontId="57" fillId="4" borderId="4" xfId="0" applyNumberFormat="1" applyFont="1" applyFill="1" applyBorder="1" applyAlignment="1" applyProtection="1">
      <alignment horizontal="center" vertical="center" wrapText="1"/>
      <protection locked="0"/>
    </xf>
    <xf numFmtId="1" fontId="51" fillId="4" borderId="1" xfId="0" applyNumberFormat="1" applyFont="1" applyFill="1" applyBorder="1" applyAlignment="1">
      <alignment horizontal="center" vertical="center" wrapText="1"/>
    </xf>
    <xf numFmtId="1" fontId="51" fillId="9" borderId="1" xfId="0" applyNumberFormat="1" applyFont="1" applyFill="1" applyBorder="1" applyAlignment="1">
      <alignment horizontal="center" vertical="center" wrapText="1"/>
    </xf>
    <xf numFmtId="1" fontId="51" fillId="0" borderId="1" xfId="0" applyNumberFormat="1" applyFont="1" applyBorder="1" applyAlignment="1">
      <alignment horizontal="center" vertical="center" wrapText="1"/>
    </xf>
    <xf numFmtId="1" fontId="52" fillId="0" borderId="1" xfId="0" applyNumberFormat="1" applyFont="1" applyBorder="1" applyAlignment="1">
      <alignment horizontal="center" vertical="center" wrapText="1"/>
    </xf>
    <xf numFmtId="1" fontId="51" fillId="15" borderId="1" xfId="0" applyNumberFormat="1" applyFont="1" applyFill="1" applyBorder="1" applyAlignment="1">
      <alignment horizontal="center" vertical="center" wrapText="1"/>
    </xf>
    <xf numFmtId="1" fontId="51" fillId="10" borderId="1" xfId="0" applyNumberFormat="1" applyFont="1" applyFill="1" applyBorder="1" applyAlignment="1">
      <alignment horizontal="center" vertical="center" wrapText="1"/>
    </xf>
    <xf numFmtId="1" fontId="52" fillId="0" borderId="0" xfId="0" applyNumberFormat="1" applyFont="1" applyAlignment="1">
      <alignment horizontal="center" vertical="center" wrapText="1"/>
    </xf>
    <xf numFmtId="1" fontId="52" fillId="4" borderId="1" xfId="0" applyNumberFormat="1" applyFont="1" applyFill="1" applyBorder="1" applyAlignment="1">
      <alignment horizontal="center" vertical="center" wrapText="1"/>
    </xf>
    <xf numFmtId="0" fontId="70" fillId="16" borderId="1" xfId="0" applyFont="1" applyFill="1" applyBorder="1" applyAlignment="1">
      <alignment horizontal="center" vertical="center"/>
    </xf>
    <xf numFmtId="0" fontId="53" fillId="4" borderId="1" xfId="0" applyFont="1" applyFill="1" applyBorder="1" applyAlignment="1">
      <alignment horizontal="center" vertical="center" wrapText="1"/>
    </xf>
    <xf numFmtId="0" fontId="51" fillId="15" borderId="1" xfId="45" applyFont="1" applyFill="1" applyBorder="1" applyAlignment="1">
      <alignment horizontal="center" vertical="center" wrapText="1"/>
    </xf>
    <xf numFmtId="0" fontId="53" fillId="10" borderId="1" xfId="0" applyFont="1" applyFill="1" applyBorder="1" applyAlignment="1">
      <alignment horizontal="center" vertical="center" wrapText="1"/>
    </xf>
    <xf numFmtId="0" fontId="51" fillId="5" borderId="1" xfId="45" applyFont="1" applyFill="1" applyBorder="1" applyAlignment="1">
      <alignment horizontal="center" vertical="center" wrapText="1"/>
    </xf>
    <xf numFmtId="0" fontId="52" fillId="0" borderId="1" xfId="45" applyFont="1" applyBorder="1" applyAlignment="1">
      <alignment horizontal="center" vertical="center" wrapText="1"/>
    </xf>
    <xf numFmtId="0" fontId="59" fillId="0" borderId="1" xfId="0" applyFont="1" applyBorder="1" applyAlignment="1">
      <alignment horizontal="center" vertical="center" wrapText="1"/>
    </xf>
    <xf numFmtId="0" fontId="58" fillId="0" borderId="1" xfId="0" applyFont="1" applyBorder="1" applyAlignment="1">
      <alignment horizontal="center" vertical="center"/>
    </xf>
    <xf numFmtId="0" fontId="58" fillId="0" borderId="1" xfId="11" applyFont="1" applyBorder="1" applyAlignment="1">
      <alignment horizontal="center" vertical="center" wrapText="1"/>
    </xf>
    <xf numFmtId="0" fontId="58" fillId="0" borderId="0" xfId="0" applyFont="1"/>
    <xf numFmtId="0" fontId="59" fillId="0" borderId="0" xfId="0" applyFont="1"/>
    <xf numFmtId="0" fontId="83" fillId="0" borderId="1" xfId="11" applyFont="1" applyBorder="1" applyAlignment="1">
      <alignment horizontal="center" vertical="center" wrapText="1"/>
    </xf>
    <xf numFmtId="0" fontId="84" fillId="0" borderId="1" xfId="11" applyFont="1" applyBorder="1" applyAlignment="1">
      <alignment horizontal="center" vertical="center" wrapText="1"/>
    </xf>
    <xf numFmtId="0" fontId="59" fillId="0" borderId="1" xfId="11" applyFont="1" applyBorder="1" applyAlignment="1">
      <alignment horizontal="center" vertical="center"/>
    </xf>
    <xf numFmtId="0" fontId="58" fillId="0" borderId="1" xfId="0" applyFont="1" applyBorder="1" applyAlignment="1">
      <alignment horizontal="left" vertical="center" wrapText="1"/>
    </xf>
    <xf numFmtId="0" fontId="69" fillId="0" borderId="1" xfId="11" applyFont="1" applyBorder="1" applyAlignment="1">
      <alignment horizontal="center" vertical="center" wrapText="1"/>
    </xf>
    <xf numFmtId="0" fontId="62" fillId="0" borderId="1" xfId="11" applyFont="1" applyBorder="1" applyAlignment="1">
      <alignment horizontal="center" vertical="center" wrapText="1"/>
    </xf>
    <xf numFmtId="0" fontId="62" fillId="0" borderId="1" xfId="11" applyFont="1" applyBorder="1" applyAlignment="1">
      <alignment vertical="center" wrapText="1"/>
    </xf>
    <xf numFmtId="168" fontId="62" fillId="0" borderId="1" xfId="40" applyNumberFormat="1" applyFont="1" applyFill="1" applyBorder="1" applyAlignment="1">
      <alignment vertical="center" wrapText="1"/>
    </xf>
    <xf numFmtId="168" fontId="62" fillId="0" borderId="1" xfId="11" applyNumberFormat="1" applyFont="1" applyBorder="1" applyAlignment="1">
      <alignment vertical="center" wrapText="1"/>
    </xf>
    <xf numFmtId="168" fontId="62" fillId="0" borderId="1" xfId="40" applyNumberFormat="1" applyFont="1" applyFill="1" applyBorder="1" applyAlignment="1">
      <alignment horizontal="right" vertical="center" wrapText="1"/>
    </xf>
    <xf numFmtId="0" fontId="58" fillId="0" borderId="1" xfId="50" applyFont="1" applyBorder="1" applyAlignment="1">
      <alignment horizontal="center" vertical="center" wrapText="1"/>
    </xf>
    <xf numFmtId="0" fontId="58" fillId="0" borderId="1" xfId="50" applyFont="1" applyBorder="1" applyAlignment="1">
      <alignment horizontal="center" vertical="top" wrapText="1"/>
    </xf>
    <xf numFmtId="0" fontId="69" fillId="0" borderId="1" xfId="11" applyFont="1" applyBorder="1" applyAlignment="1">
      <alignment vertical="center" wrapText="1"/>
    </xf>
    <xf numFmtId="0" fontId="58" fillId="0" borderId="1" xfId="11" applyFont="1" applyBorder="1" applyAlignment="1">
      <alignment vertical="center" wrapText="1"/>
    </xf>
    <xf numFmtId="168" fontId="69" fillId="0" borderId="1" xfId="40" applyNumberFormat="1" applyFont="1" applyFill="1" applyBorder="1" applyAlignment="1">
      <alignment horizontal="right" vertical="center" wrapText="1"/>
    </xf>
    <xf numFmtId="0" fontId="59" fillId="0" borderId="1" xfId="0" applyFont="1" applyBorder="1"/>
    <xf numFmtId="168" fontId="58" fillId="0" borderId="1" xfId="44" applyNumberFormat="1" applyFont="1" applyBorder="1" applyAlignment="1">
      <alignment horizontal="center" vertical="center"/>
    </xf>
    <xf numFmtId="0" fontId="55" fillId="0" borderId="0" xfId="0" applyFont="1"/>
    <xf numFmtId="0" fontId="52" fillId="0" borderId="0" xfId="13" applyFont="1" applyAlignment="1">
      <alignment horizontal="centerContinuous" vertical="center" wrapText="1"/>
    </xf>
    <xf numFmtId="0" fontId="67" fillId="0" borderId="0" xfId="13" applyFont="1" applyAlignment="1">
      <alignment horizontal="centerContinuous" vertical="center"/>
    </xf>
    <xf numFmtId="0" fontId="51" fillId="0" borderId="1" xfId="13" applyFont="1" applyBorder="1" applyAlignment="1">
      <alignment horizontal="center" vertical="center"/>
    </xf>
    <xf numFmtId="0" fontId="51" fillId="0" borderId="1" xfId="13" applyFont="1" applyBorder="1" applyAlignment="1">
      <alignment vertical="center"/>
    </xf>
    <xf numFmtId="170" fontId="51" fillId="0" borderId="1" xfId="13" applyNumberFormat="1" applyFont="1" applyBorder="1" applyAlignment="1">
      <alignment horizontal="right" vertical="center"/>
    </xf>
    <xf numFmtId="170" fontId="51" fillId="0" borderId="1" xfId="13" applyNumberFormat="1" applyFont="1" applyBorder="1" applyAlignment="1">
      <alignment horizontal="center" vertical="center"/>
    </xf>
    <xf numFmtId="0" fontId="66" fillId="0" borderId="1" xfId="0" applyFont="1" applyBorder="1" applyAlignment="1">
      <alignment horizontal="center" vertical="center"/>
    </xf>
    <xf numFmtId="0" fontId="52" fillId="0" borderId="1" xfId="13" applyFont="1" applyBorder="1" applyAlignment="1">
      <alignment horizontal="left" vertical="center" wrapText="1"/>
    </xf>
    <xf numFmtId="170" fontId="52" fillId="0" borderId="1" xfId="13" applyNumberFormat="1" applyFont="1" applyBorder="1" applyAlignment="1">
      <alignment horizontal="right" vertical="center"/>
    </xf>
    <xf numFmtId="0" fontId="52" fillId="0" borderId="1" xfId="13" applyFont="1" applyBorder="1" applyAlignment="1">
      <alignment horizontal="center" vertical="center" wrapText="1"/>
    </xf>
    <xf numFmtId="0" fontId="52" fillId="0" borderId="1" xfId="13" applyFont="1" applyBorder="1" applyAlignment="1">
      <alignment vertical="center"/>
    </xf>
    <xf numFmtId="0" fontId="52" fillId="0" borderId="1" xfId="13" applyFont="1" applyBorder="1" applyAlignment="1">
      <alignment horizontal="center" vertical="center"/>
    </xf>
    <xf numFmtId="0" fontId="52" fillId="0" borderId="1" xfId="13" applyFont="1" applyBorder="1" applyAlignment="1">
      <alignment vertical="center" wrapText="1"/>
    </xf>
    <xf numFmtId="0" fontId="51" fillId="0" borderId="1" xfId="13" applyFont="1" applyBorder="1" applyAlignment="1">
      <alignment vertical="center" wrapText="1"/>
    </xf>
    <xf numFmtId="0" fontId="51" fillId="0" borderId="1" xfId="13" applyFont="1" applyBorder="1" applyAlignment="1">
      <alignment horizontal="center" vertical="center" wrapText="1"/>
    </xf>
    <xf numFmtId="168" fontId="51" fillId="0" borderId="17" xfId="40" applyNumberFormat="1" applyFont="1" applyFill="1" applyBorder="1" applyAlignment="1">
      <alignment horizontal="center" vertical="center" wrapText="1"/>
    </xf>
    <xf numFmtId="168" fontId="51" fillId="0" borderId="18" xfId="40" applyNumberFormat="1" applyFont="1" applyFill="1" applyBorder="1" applyAlignment="1">
      <alignment horizontal="center" vertical="center" wrapText="1"/>
    </xf>
    <xf numFmtId="168" fontId="51" fillId="0" borderId="19" xfId="40" applyNumberFormat="1" applyFont="1" applyFill="1" applyBorder="1" applyAlignment="1">
      <alignment horizontal="center" vertical="center" wrapText="1"/>
    </xf>
    <xf numFmtId="0" fontId="52" fillId="0" borderId="20" xfId="38" applyFont="1" applyBorder="1" applyAlignment="1">
      <alignment horizontal="center" vertical="center"/>
    </xf>
    <xf numFmtId="0" fontId="52" fillId="0" borderId="21" xfId="38" applyFont="1" applyBorder="1" applyAlignment="1">
      <alignment horizontal="left" vertical="center" wrapText="1"/>
    </xf>
    <xf numFmtId="0" fontId="52" fillId="0" borderId="21" xfId="38" applyFont="1" applyBorder="1" applyAlignment="1">
      <alignment horizontal="center" vertical="center"/>
    </xf>
    <xf numFmtId="3" fontId="52" fillId="0" borderId="21" xfId="38" applyNumberFormat="1" applyFont="1" applyBorder="1" applyAlignment="1">
      <alignment horizontal="right" vertical="center"/>
    </xf>
    <xf numFmtId="0" fontId="52" fillId="0" borderId="22" xfId="38" applyFont="1" applyBorder="1" applyAlignment="1">
      <alignment horizontal="center" vertical="center" wrapText="1"/>
    </xf>
    <xf numFmtId="168" fontId="51" fillId="0" borderId="23" xfId="40" applyNumberFormat="1" applyFont="1" applyFill="1" applyBorder="1" applyAlignment="1">
      <alignment vertical="center"/>
    </xf>
    <xf numFmtId="168" fontId="51" fillId="0" borderId="24" xfId="40" applyNumberFormat="1" applyFont="1" applyFill="1" applyBorder="1" applyAlignment="1">
      <alignment vertical="center"/>
    </xf>
    <xf numFmtId="0" fontId="51" fillId="0" borderId="24" xfId="13" applyFont="1" applyBorder="1" applyAlignment="1">
      <alignment horizontal="center" vertical="center"/>
    </xf>
    <xf numFmtId="168" fontId="51" fillId="0" borderId="25" xfId="40" applyNumberFormat="1" applyFont="1" applyFill="1" applyBorder="1" applyAlignment="1">
      <alignment vertical="center"/>
    </xf>
    <xf numFmtId="0" fontId="59" fillId="0" borderId="0" xfId="11" applyFont="1" applyAlignment="1">
      <alignment horizontal="center" vertical="center"/>
    </xf>
    <xf numFmtId="0" fontId="59" fillId="0" borderId="0" xfId="0" applyFont="1" applyAlignment="1">
      <alignment horizontal="left" vertical="center"/>
    </xf>
    <xf numFmtId="0" fontId="58" fillId="0" borderId="0" xfId="0" applyFont="1" applyAlignment="1">
      <alignment horizontal="left" vertical="center"/>
    </xf>
    <xf numFmtId="0" fontId="59" fillId="0" borderId="13" xfId="0" applyFont="1" applyBorder="1" applyAlignment="1">
      <alignment horizontal="center" vertical="center"/>
    </xf>
    <xf numFmtId="0" fontId="58" fillId="0" borderId="13" xfId="0" applyFont="1" applyBorder="1" applyAlignment="1">
      <alignment horizontal="center" vertical="center"/>
    </xf>
    <xf numFmtId="0" fontId="58" fillId="0" borderId="13" xfId="0" applyFont="1" applyBorder="1" applyAlignment="1">
      <alignment horizontal="left" vertical="center" wrapText="1"/>
    </xf>
    <xf numFmtId="0" fontId="59" fillId="0" borderId="0" xfId="0" applyFont="1" applyAlignment="1">
      <alignment horizontal="center" vertical="center"/>
    </xf>
    <xf numFmtId="172" fontId="58" fillId="0" borderId="0" xfId="0" applyNumberFormat="1" applyFont="1" applyAlignment="1">
      <alignment horizontal="center" vertical="center"/>
    </xf>
    <xf numFmtId="0" fontId="69" fillId="3" borderId="13" xfId="0" applyFont="1" applyFill="1" applyBorder="1" applyAlignment="1">
      <alignment horizontal="center" vertical="center" wrapText="1"/>
    </xf>
    <xf numFmtId="0" fontId="62" fillId="3" borderId="13" xfId="0" applyFont="1" applyFill="1" applyBorder="1" applyAlignment="1">
      <alignment horizontal="center" vertical="center" wrapText="1"/>
    </xf>
    <xf numFmtId="0" fontId="62" fillId="3" borderId="13" xfId="0" applyFont="1" applyFill="1" applyBorder="1" applyAlignment="1">
      <alignment horizontal="left" vertical="center" wrapText="1"/>
    </xf>
    <xf numFmtId="0" fontId="69" fillId="3" borderId="28" xfId="0" applyFont="1" applyFill="1" applyBorder="1" applyAlignment="1">
      <alignment horizontal="center" vertical="center" wrapText="1"/>
    </xf>
    <xf numFmtId="0" fontId="69" fillId="3" borderId="16" xfId="0" applyFont="1" applyFill="1" applyBorder="1" applyAlignment="1">
      <alignment horizontal="center" vertical="center" wrapText="1"/>
    </xf>
    <xf numFmtId="0" fontId="62" fillId="3" borderId="15" xfId="0" applyFont="1" applyFill="1" applyBorder="1" applyAlignment="1">
      <alignment horizontal="center" vertical="center" wrapText="1"/>
    </xf>
    <xf numFmtId="0" fontId="62" fillId="3" borderId="16" xfId="0" applyFont="1" applyFill="1" applyBorder="1" applyAlignment="1">
      <alignment horizontal="left" vertical="center" wrapText="1"/>
    </xf>
    <xf numFmtId="0" fontId="62" fillId="3" borderId="16" xfId="0" applyFont="1" applyFill="1" applyBorder="1" applyAlignment="1">
      <alignment horizontal="center" vertical="center" wrapText="1"/>
    </xf>
    <xf numFmtId="0" fontId="69" fillId="3" borderId="29" xfId="0" applyFont="1" applyFill="1" applyBorder="1" applyAlignment="1">
      <alignment horizontal="center" vertical="center" wrapText="1"/>
    </xf>
    <xf numFmtId="0" fontId="62" fillId="3" borderId="26" xfId="0" applyFont="1" applyFill="1" applyBorder="1" applyAlignment="1">
      <alignment horizontal="center" vertical="center" wrapText="1"/>
    </xf>
    <xf numFmtId="0" fontId="62" fillId="3" borderId="26" xfId="0" applyFont="1" applyFill="1" applyBorder="1" applyAlignment="1">
      <alignment horizontal="left" vertical="center" wrapText="1"/>
    </xf>
    <xf numFmtId="0" fontId="62" fillId="0" borderId="0" xfId="0" applyFont="1" applyAlignment="1">
      <alignment horizontal="left" vertical="center"/>
    </xf>
    <xf numFmtId="0" fontId="69" fillId="0" borderId="0" xfId="0" applyFont="1" applyAlignment="1">
      <alignment horizontal="left" vertical="center"/>
    </xf>
    <xf numFmtId="3" fontId="69" fillId="3" borderId="16" xfId="0" applyNumberFormat="1" applyFont="1" applyFill="1" applyBorder="1" applyAlignment="1">
      <alignment horizontal="center" vertical="center" wrapText="1"/>
    </xf>
    <xf numFmtId="0" fontId="69" fillId="0" borderId="16" xfId="0" applyFont="1" applyBorder="1" applyAlignment="1">
      <alignment horizontal="center" vertical="center" wrapText="1"/>
    </xf>
    <xf numFmtId="3" fontId="69" fillId="0" borderId="16" xfId="0" applyNumberFormat="1" applyFont="1" applyBorder="1" applyAlignment="1">
      <alignment horizontal="center" vertical="center" wrapText="1"/>
    </xf>
    <xf numFmtId="0" fontId="62" fillId="0" borderId="15" xfId="0" applyFont="1" applyBorder="1" applyAlignment="1">
      <alignment vertical="center" wrapText="1"/>
    </xf>
    <xf numFmtId="0" fontId="62" fillId="0" borderId="16" xfId="0" applyFont="1" applyBorder="1" applyAlignment="1">
      <alignment horizontal="center" vertical="center" wrapText="1"/>
    </xf>
    <xf numFmtId="0" fontId="51" fillId="19" borderId="1" xfId="0" applyFont="1" applyFill="1" applyBorder="1" applyAlignment="1" applyProtection="1">
      <alignment horizontal="center" vertical="center" wrapText="1"/>
      <protection hidden="1"/>
    </xf>
    <xf numFmtId="0" fontId="51" fillId="19" borderId="1" xfId="0" applyFont="1" applyFill="1" applyBorder="1" applyAlignment="1" applyProtection="1">
      <alignment horizontal="center"/>
      <protection hidden="1"/>
    </xf>
    <xf numFmtId="0" fontId="52" fillId="20" borderId="1" xfId="0" applyFont="1" applyFill="1" applyBorder="1" applyAlignment="1" applyProtection="1">
      <alignment horizontal="left" vertical="center" wrapText="1"/>
      <protection hidden="1"/>
    </xf>
    <xf numFmtId="172" fontId="51" fillId="20" borderId="1" xfId="47" applyNumberFormat="1" applyFont="1" applyFill="1" applyBorder="1" applyAlignment="1" applyProtection="1">
      <alignment horizontal="center" vertical="center"/>
      <protection hidden="1"/>
    </xf>
    <xf numFmtId="0" fontId="52" fillId="20" borderId="1" xfId="0" applyFont="1" applyFill="1" applyBorder="1" applyAlignment="1" applyProtection="1">
      <alignment horizontal="center" vertical="center"/>
      <protection hidden="1"/>
    </xf>
    <xf numFmtId="0" fontId="52" fillId="20" borderId="1" xfId="47" applyNumberFormat="1" applyFont="1" applyFill="1" applyBorder="1" applyAlignment="1" applyProtection="1">
      <alignment horizontal="center" vertical="center"/>
      <protection hidden="1"/>
    </xf>
    <xf numFmtId="0" fontId="58" fillId="21" borderId="1" xfId="0" applyFont="1" applyFill="1" applyBorder="1" applyAlignment="1" applyProtection="1">
      <alignment horizontal="left" vertical="center" wrapText="1"/>
      <protection hidden="1"/>
    </xf>
    <xf numFmtId="172" fontId="51" fillId="21" borderId="1" xfId="47" applyNumberFormat="1" applyFont="1" applyFill="1" applyBorder="1" applyAlignment="1" applyProtection="1">
      <alignment horizontal="center" vertical="center"/>
      <protection hidden="1"/>
    </xf>
    <xf numFmtId="0" fontId="52" fillId="21" borderId="1" xfId="47" applyNumberFormat="1" applyFont="1" applyFill="1" applyBorder="1" applyAlignment="1" applyProtection="1">
      <alignment horizontal="center" vertical="center"/>
      <protection hidden="1"/>
    </xf>
    <xf numFmtId="0" fontId="58" fillId="20" borderId="1" xfId="0" applyFont="1" applyFill="1" applyBorder="1" applyAlignment="1" applyProtection="1">
      <alignment horizontal="left" vertical="center" wrapText="1"/>
      <protection hidden="1"/>
    </xf>
    <xf numFmtId="0" fontId="62" fillId="21" borderId="1" xfId="0" applyFont="1" applyFill="1" applyBorder="1" applyAlignment="1" applyProtection="1">
      <alignment vertical="center" wrapText="1"/>
      <protection hidden="1"/>
    </xf>
    <xf numFmtId="0" fontId="58" fillId="21" borderId="1" xfId="0" applyFont="1" applyFill="1" applyBorder="1" applyAlignment="1" applyProtection="1">
      <alignment horizontal="center" vertical="center"/>
      <protection hidden="1"/>
    </xf>
    <xf numFmtId="0" fontId="59" fillId="7" borderId="1" xfId="0" applyFont="1" applyFill="1" applyBorder="1" applyAlignment="1" applyProtection="1">
      <alignment horizontal="center" vertical="center"/>
      <protection hidden="1"/>
    </xf>
    <xf numFmtId="0" fontId="66" fillId="0" borderId="0" xfId="0" quotePrefix="1" applyFont="1" applyProtection="1">
      <protection hidden="1"/>
    </xf>
    <xf numFmtId="0" fontId="58" fillId="0" borderId="0" xfId="0" applyFont="1" applyProtection="1">
      <protection hidden="1"/>
    </xf>
    <xf numFmtId="3" fontId="58" fillId="0" borderId="0" xfId="0" applyNumberFormat="1" applyFont="1" applyProtection="1">
      <protection hidden="1"/>
    </xf>
    <xf numFmtId="0" fontId="59" fillId="19" borderId="1" xfId="0" applyFont="1" applyFill="1" applyBorder="1" applyAlignment="1" applyProtection="1">
      <alignment horizontal="center" vertical="center"/>
      <protection hidden="1"/>
    </xf>
    <xf numFmtId="3" fontId="59" fillId="0" borderId="0" xfId="0" applyNumberFormat="1" applyFont="1" applyProtection="1">
      <protection hidden="1"/>
    </xf>
    <xf numFmtId="0" fontId="59" fillId="0" borderId="0" xfId="0" applyFont="1" applyProtection="1">
      <protection hidden="1"/>
    </xf>
    <xf numFmtId="173" fontId="58" fillId="0" borderId="0" xfId="44" applyNumberFormat="1" applyFont="1" applyProtection="1">
      <protection hidden="1"/>
    </xf>
    <xf numFmtId="0" fontId="58" fillId="0" borderId="0" xfId="0" applyFont="1" applyAlignment="1" applyProtection="1">
      <alignment horizontal="center" vertical="center" wrapText="1"/>
      <protection hidden="1"/>
    </xf>
    <xf numFmtId="168" fontId="59" fillId="7" borderId="1" xfId="44" applyNumberFormat="1" applyFont="1" applyFill="1" applyBorder="1" applyAlignment="1" applyProtection="1">
      <alignment vertical="center"/>
      <protection hidden="1"/>
    </xf>
    <xf numFmtId="3" fontId="59" fillId="19" borderId="1" xfId="0" applyNumberFormat="1" applyFont="1" applyFill="1" applyBorder="1" applyAlignment="1" applyProtection="1">
      <alignment horizontal="center" vertical="center"/>
      <protection hidden="1"/>
    </xf>
    <xf numFmtId="0" fontId="63" fillId="20" borderId="1" xfId="0" applyFont="1" applyFill="1" applyBorder="1" applyAlignment="1" applyProtection="1">
      <alignment horizontal="left" vertical="center" wrapText="1"/>
      <protection hidden="1"/>
    </xf>
    <xf numFmtId="0" fontId="63" fillId="21" borderId="1" xfId="0" applyFont="1" applyFill="1" applyBorder="1" applyAlignment="1" applyProtection="1">
      <alignment horizontal="left" vertical="center" wrapText="1"/>
      <protection hidden="1"/>
    </xf>
    <xf numFmtId="0" fontId="77" fillId="0" borderId="4" xfId="52" applyFont="1" applyBorder="1" applyAlignment="1">
      <alignment vertical="center" wrapText="1"/>
    </xf>
    <xf numFmtId="0" fontId="77" fillId="0" borderId="4" xfId="52" applyFont="1" applyBorder="1" applyAlignment="1">
      <alignment horizontal="center" vertical="center" wrapText="1"/>
    </xf>
    <xf numFmtId="0" fontId="86" fillId="0" borderId="4" xfId="52" applyFont="1" applyBorder="1" applyAlignment="1">
      <alignment vertical="center" wrapText="1"/>
    </xf>
    <xf numFmtId="0" fontId="86" fillId="0" borderId="4" xfId="52" applyFont="1" applyBorder="1" applyAlignment="1">
      <alignment horizontal="center" vertical="center" wrapText="1"/>
    </xf>
    <xf numFmtId="0" fontId="73" fillId="18" borderId="1" xfId="50" applyFont="1" applyFill="1" applyBorder="1" applyAlignment="1">
      <alignment horizontal="center" vertical="center" wrapText="1"/>
    </xf>
    <xf numFmtId="0" fontId="87" fillId="0" borderId="0" xfId="48" applyFont="1" applyAlignment="1">
      <alignment wrapText="1"/>
    </xf>
    <xf numFmtId="0" fontId="88" fillId="0" borderId="0" xfId="48" applyFont="1" applyAlignment="1">
      <alignment wrapText="1"/>
    </xf>
    <xf numFmtId="0" fontId="89" fillId="0" borderId="0" xfId="48" applyFont="1" applyAlignment="1">
      <alignment horizontal="left" wrapText="1"/>
    </xf>
    <xf numFmtId="0" fontId="73" fillId="0" borderId="1" xfId="50" applyFont="1" applyBorder="1" applyAlignment="1">
      <alignment horizontal="center" vertical="center" wrapText="1"/>
    </xf>
    <xf numFmtId="0" fontId="73" fillId="0" borderId="1" xfId="50" applyFont="1" applyBorder="1" applyAlignment="1">
      <alignment horizontal="left" vertical="center" wrapText="1"/>
    </xf>
    <xf numFmtId="3" fontId="72" fillId="0" borderId="1" xfId="50" applyNumberFormat="1" applyFont="1" applyBorder="1" applyAlignment="1">
      <alignment horizontal="center" vertical="center" wrapText="1"/>
    </xf>
    <xf numFmtId="3" fontId="72" fillId="0" borderId="1" xfId="50" applyNumberFormat="1" applyFont="1" applyBorder="1" applyAlignment="1">
      <alignment horizontal="right" vertical="center" wrapText="1"/>
    </xf>
    <xf numFmtId="3" fontId="73" fillId="7" borderId="1" xfId="50" applyNumberFormat="1" applyFont="1" applyFill="1" applyBorder="1" applyAlignment="1">
      <alignment horizontal="center" vertical="center" wrapText="1"/>
    </xf>
    <xf numFmtId="3" fontId="73" fillId="7" borderId="1" xfId="50" applyNumberFormat="1" applyFont="1" applyFill="1" applyBorder="1" applyAlignment="1">
      <alignment horizontal="right" vertical="center" wrapText="1"/>
    </xf>
    <xf numFmtId="3" fontId="73" fillId="0" borderId="1" xfId="50" applyNumberFormat="1" applyFont="1" applyBorder="1" applyAlignment="1">
      <alignment horizontal="center" wrapText="1"/>
    </xf>
    <xf numFmtId="3" fontId="73" fillId="0" borderId="1" xfId="50" applyNumberFormat="1" applyFont="1" applyBorder="1" applyAlignment="1">
      <alignment horizontal="right" wrapText="1"/>
    </xf>
    <xf numFmtId="0" fontId="87" fillId="0" borderId="0" xfId="48" applyFont="1" applyAlignment="1">
      <alignment horizontal="center" wrapText="1"/>
    </xf>
    <xf numFmtId="0" fontId="90" fillId="18" borderId="31" xfId="49" applyFont="1" applyFill="1" applyBorder="1" applyAlignment="1">
      <alignment horizontal="center" vertical="center" wrapText="1"/>
    </xf>
    <xf numFmtId="0" fontId="90" fillId="18" borderId="32" xfId="49" applyFont="1" applyFill="1" applyBorder="1" applyAlignment="1">
      <alignment horizontal="center" vertical="center" wrapText="1"/>
    </xf>
    <xf numFmtId="0" fontId="90" fillId="18" borderId="33" xfId="49" applyFont="1" applyFill="1" applyBorder="1" applyAlignment="1">
      <alignment horizontal="center" vertical="center" wrapText="1"/>
    </xf>
    <xf numFmtId="0" fontId="90" fillId="18" borderId="34" xfId="49" applyFont="1" applyFill="1" applyBorder="1" applyAlignment="1">
      <alignment horizontal="center" vertical="center" wrapText="1"/>
    </xf>
    <xf numFmtId="0" fontId="90" fillId="18" borderId="4" xfId="49" applyFont="1" applyFill="1" applyBorder="1" applyAlignment="1">
      <alignment vertical="center" wrapText="1"/>
    </xf>
    <xf numFmtId="0" fontId="90" fillId="18" borderId="4" xfId="49" applyFont="1" applyFill="1" applyBorder="1" applyAlignment="1">
      <alignment horizontal="center" vertical="center" wrapText="1"/>
    </xf>
    <xf numFmtId="3" fontId="90" fillId="18" borderId="4" xfId="49" applyNumberFormat="1" applyFont="1" applyFill="1" applyBorder="1" applyAlignment="1">
      <alignment horizontal="right" vertical="center" wrapText="1"/>
    </xf>
    <xf numFmtId="0" fontId="91" fillId="18" borderId="4" xfId="49" applyFont="1" applyFill="1" applyBorder="1" applyAlignment="1">
      <alignment horizontal="center" vertical="center" wrapText="1"/>
    </xf>
    <xf numFmtId="0" fontId="92" fillId="18" borderId="35" xfId="49" applyFont="1" applyFill="1" applyBorder="1" applyAlignment="1">
      <alignment horizontal="left" vertical="center" wrapText="1"/>
    </xf>
    <xf numFmtId="0" fontId="91" fillId="0" borderId="4" xfId="49" applyFont="1" applyBorder="1" applyAlignment="1">
      <alignment horizontal="center" vertical="center" wrapText="1"/>
    </xf>
    <xf numFmtId="3" fontId="93" fillId="0" borderId="4" xfId="49" applyNumberFormat="1" applyFont="1" applyBorder="1" applyAlignment="1">
      <alignment horizontal="right" vertical="center" wrapText="1"/>
    </xf>
    <xf numFmtId="3" fontId="90" fillId="0" borderId="4" xfId="49" applyNumberFormat="1" applyFont="1" applyBorder="1" applyAlignment="1">
      <alignment horizontal="right" vertical="center" wrapText="1"/>
    </xf>
    <xf numFmtId="0" fontId="89" fillId="0" borderId="35" xfId="48" applyFont="1" applyBorder="1" applyAlignment="1">
      <alignment horizontal="left" wrapText="1"/>
    </xf>
    <xf numFmtId="0" fontId="93" fillId="0" borderId="34" xfId="49" applyFont="1" applyBorder="1" applyAlignment="1">
      <alignment horizontal="center" vertical="center" wrapText="1"/>
    </xf>
    <xf numFmtId="0" fontId="93" fillId="4" borderId="4" xfId="49" applyFont="1" applyFill="1" applyBorder="1" applyAlignment="1">
      <alignment vertical="center" wrapText="1"/>
    </xf>
    <xf numFmtId="0" fontId="93" fillId="4" borderId="4" xfId="49" applyFont="1" applyFill="1" applyBorder="1" applyAlignment="1">
      <alignment horizontal="center" vertical="center" wrapText="1"/>
    </xf>
    <xf numFmtId="0" fontId="92" fillId="0" borderId="35" xfId="49" applyFont="1" applyBorder="1" applyAlignment="1">
      <alignment horizontal="left" vertical="center" wrapText="1"/>
    </xf>
    <xf numFmtId="0" fontId="93" fillId="0" borderId="4" xfId="49" applyFont="1" applyBorder="1" applyAlignment="1">
      <alignment vertical="center" wrapText="1"/>
    </xf>
    <xf numFmtId="0" fontId="93" fillId="0" borderId="4" xfId="49" applyFont="1" applyBorder="1" applyAlignment="1">
      <alignment horizontal="center" vertical="center" wrapText="1"/>
    </xf>
    <xf numFmtId="172" fontId="90" fillId="18" borderId="4" xfId="49" applyNumberFormat="1" applyFont="1" applyFill="1" applyBorder="1" applyAlignment="1">
      <alignment horizontal="right" vertical="center" wrapText="1"/>
    </xf>
    <xf numFmtId="0" fontId="93" fillId="18" borderId="4" xfId="49" applyFont="1" applyFill="1" applyBorder="1" applyAlignment="1">
      <alignment horizontal="center" vertical="center" wrapText="1"/>
    </xf>
    <xf numFmtId="168" fontId="94" fillId="0" borderId="0" xfId="51" applyNumberFormat="1" applyFont="1" applyAlignment="1">
      <alignment wrapText="1"/>
    </xf>
    <xf numFmtId="3" fontId="87" fillId="0" borderId="0" xfId="48" applyNumberFormat="1" applyFont="1" applyAlignment="1">
      <alignment wrapText="1"/>
    </xf>
    <xf numFmtId="172" fontId="90" fillId="0" borderId="4" xfId="49" applyNumberFormat="1" applyFont="1" applyBorder="1" applyAlignment="1">
      <alignment horizontal="right" vertical="center" wrapText="1"/>
    </xf>
    <xf numFmtId="0" fontId="78" fillId="18" borderId="4" xfId="49" applyFont="1" applyFill="1" applyBorder="1" applyAlignment="1">
      <alignment horizontal="center" vertical="center" wrapText="1"/>
    </xf>
    <xf numFmtId="0" fontId="90" fillId="4" borderId="4" xfId="49" applyFont="1" applyFill="1" applyBorder="1" applyAlignment="1">
      <alignment horizontal="center" vertical="center" wrapText="1"/>
    </xf>
    <xf numFmtId="0" fontId="78" fillId="4" borderId="4" xfId="49" applyFont="1" applyFill="1" applyBorder="1" applyAlignment="1">
      <alignment horizontal="center" vertical="center" wrapText="1"/>
    </xf>
    <xf numFmtId="0" fontId="90" fillId="4" borderId="34" xfId="49" applyFont="1" applyFill="1" applyBorder="1" applyAlignment="1">
      <alignment horizontal="center" vertical="center" wrapText="1"/>
    </xf>
    <xf numFmtId="3" fontId="78" fillId="4" borderId="4" xfId="49" applyNumberFormat="1" applyFont="1" applyFill="1" applyBorder="1" applyAlignment="1">
      <alignment horizontal="right" vertical="center" wrapText="1"/>
    </xf>
    <xf numFmtId="0" fontId="92" fillId="4" borderId="35" xfId="49" applyFont="1" applyFill="1" applyBorder="1" applyAlignment="1">
      <alignment horizontal="left" vertical="center" wrapText="1"/>
    </xf>
    <xf numFmtId="172" fontId="90" fillId="4" borderId="4" xfId="49" applyNumberFormat="1" applyFont="1" applyFill="1" applyBorder="1" applyAlignment="1">
      <alignment horizontal="right" vertical="center" wrapText="1"/>
    </xf>
    <xf numFmtId="0" fontId="96" fillId="4" borderId="35" xfId="49" applyFont="1" applyFill="1" applyBorder="1" applyAlignment="1">
      <alignment horizontal="left" vertical="center" wrapText="1"/>
    </xf>
    <xf numFmtId="0" fontId="91" fillId="4" borderId="34" xfId="49" applyFont="1" applyFill="1" applyBorder="1" applyAlignment="1">
      <alignment horizontal="center" vertical="center" wrapText="1"/>
    </xf>
    <xf numFmtId="3" fontId="97" fillId="4" borderId="4" xfId="49" applyNumberFormat="1" applyFont="1" applyFill="1" applyBorder="1" applyAlignment="1">
      <alignment horizontal="right" vertical="center" wrapText="1"/>
    </xf>
    <xf numFmtId="168" fontId="97" fillId="4" borderId="4" xfId="51" applyNumberFormat="1" applyFont="1" applyFill="1" applyBorder="1" applyAlignment="1">
      <alignment horizontal="right" vertical="center" wrapText="1"/>
    </xf>
    <xf numFmtId="0" fontId="98" fillId="4" borderId="34" xfId="49" applyFont="1" applyFill="1" applyBorder="1" applyAlignment="1">
      <alignment horizontal="center" vertical="center" wrapText="1"/>
    </xf>
    <xf numFmtId="171" fontId="94" fillId="0" borderId="0" xfId="51" applyNumberFormat="1" applyFont="1" applyAlignment="1">
      <alignment wrapText="1"/>
    </xf>
    <xf numFmtId="3" fontId="95" fillId="18" borderId="4" xfId="49" applyNumberFormat="1" applyFont="1" applyFill="1" applyBorder="1" applyAlignment="1">
      <alignment horizontal="right" vertical="center" wrapText="1"/>
    </xf>
    <xf numFmtId="10" fontId="90" fillId="18" borderId="4" xfId="49" applyNumberFormat="1" applyFont="1" applyFill="1" applyBorder="1" applyAlignment="1">
      <alignment horizontal="center" vertical="center" wrapText="1"/>
    </xf>
    <xf numFmtId="9" fontId="93" fillId="18" borderId="4" xfId="49" applyNumberFormat="1" applyFont="1" applyFill="1" applyBorder="1" applyAlignment="1">
      <alignment horizontal="center" vertical="center" wrapText="1"/>
    </xf>
    <xf numFmtId="0" fontId="91" fillId="7" borderId="34" xfId="49" applyFont="1" applyFill="1" applyBorder="1" applyAlignment="1">
      <alignment vertical="center" wrapText="1"/>
    </xf>
    <xf numFmtId="0" fontId="90" fillId="7" borderId="4" xfId="49" applyFont="1" applyFill="1" applyBorder="1" applyAlignment="1">
      <alignment vertical="center" wrapText="1"/>
    </xf>
    <xf numFmtId="0" fontId="90" fillId="7" borderId="4" xfId="49" applyFont="1" applyFill="1" applyBorder="1" applyAlignment="1">
      <alignment horizontal="center" vertical="center" wrapText="1"/>
    </xf>
    <xf numFmtId="3" fontId="90" fillId="7" borderId="4" xfId="49" applyNumberFormat="1" applyFont="1" applyFill="1" applyBorder="1" applyAlignment="1">
      <alignment horizontal="right" vertical="center" wrapText="1"/>
    </xf>
    <xf numFmtId="0" fontId="92" fillId="7" borderId="35" xfId="49" applyFont="1" applyFill="1" applyBorder="1" applyAlignment="1">
      <alignment horizontal="left" vertical="center" wrapText="1"/>
    </xf>
    <xf numFmtId="0" fontId="87" fillId="7" borderId="36" xfId="48" applyFont="1" applyFill="1" applyBorder="1" applyAlignment="1">
      <alignment wrapText="1"/>
    </xf>
    <xf numFmtId="0" fontId="77" fillId="7" borderId="37" xfId="48" applyFont="1" applyFill="1" applyBorder="1" applyAlignment="1">
      <alignment wrapText="1"/>
    </xf>
    <xf numFmtId="0" fontId="77" fillId="7" borderId="37" xfId="48" applyFont="1" applyFill="1" applyBorder="1" applyAlignment="1">
      <alignment horizontal="center" wrapText="1"/>
    </xf>
    <xf numFmtId="0" fontId="87" fillId="7" borderId="37" xfId="48" applyFont="1" applyFill="1" applyBorder="1" applyAlignment="1">
      <alignment wrapText="1"/>
    </xf>
    <xf numFmtId="3" fontId="99" fillId="7" borderId="37" xfId="50" applyNumberFormat="1" applyFont="1" applyFill="1" applyBorder="1" applyAlignment="1">
      <alignment horizontal="right" wrapText="1"/>
    </xf>
    <xf numFmtId="0" fontId="88" fillId="7" borderId="37" xfId="48" applyFont="1" applyFill="1" applyBorder="1" applyAlignment="1">
      <alignment wrapText="1"/>
    </xf>
    <xf numFmtId="0" fontId="89" fillId="7" borderId="38" xfId="48" applyFont="1" applyFill="1" applyBorder="1" applyAlignment="1">
      <alignment horizontal="left" wrapText="1"/>
    </xf>
    <xf numFmtId="0" fontId="100" fillId="17" borderId="11" xfId="48" applyFont="1" applyFill="1" applyBorder="1" applyAlignment="1">
      <alignment wrapText="1"/>
    </xf>
    <xf numFmtId="0" fontId="100" fillId="17" borderId="11" xfId="48" applyFont="1" applyFill="1" applyBorder="1" applyAlignment="1">
      <alignment horizontal="center" wrapText="1"/>
    </xf>
    <xf numFmtId="3" fontId="95" fillId="17" borderId="11" xfId="49" applyNumberFormat="1" applyFont="1" applyFill="1" applyBorder="1" applyAlignment="1">
      <alignment horizontal="right" vertical="center" wrapText="1"/>
    </xf>
    <xf numFmtId="3" fontId="99" fillId="7" borderId="1" xfId="50" applyNumberFormat="1" applyFont="1" applyFill="1" applyBorder="1" applyAlignment="1">
      <alignment horizontal="right" wrapText="1"/>
    </xf>
    <xf numFmtId="3" fontId="90" fillId="4" borderId="0" xfId="49" applyNumberFormat="1" applyFont="1" applyFill="1" applyAlignment="1">
      <alignment horizontal="right" vertical="center" wrapText="1"/>
    </xf>
    <xf numFmtId="0" fontId="90" fillId="0" borderId="34" xfId="49" applyFont="1" applyBorder="1" applyAlignment="1">
      <alignment horizontal="center" vertical="center" wrapText="1"/>
    </xf>
    <xf numFmtId="0" fontId="90" fillId="0" borderId="4" xfId="49" applyFont="1" applyBorder="1" applyAlignment="1">
      <alignment vertical="center" wrapText="1"/>
    </xf>
    <xf numFmtId="0" fontId="90" fillId="0" borderId="4" xfId="49" applyFont="1" applyBorder="1" applyAlignment="1">
      <alignment horizontal="center" vertical="center" wrapText="1"/>
    </xf>
    <xf numFmtId="3" fontId="78" fillId="0" borderId="4" xfId="49" applyNumberFormat="1" applyFont="1" applyBorder="1" applyAlignment="1">
      <alignment horizontal="right" vertical="center" wrapText="1"/>
    </xf>
    <xf numFmtId="3" fontId="93" fillId="18" borderId="4" xfId="49" applyNumberFormat="1" applyFont="1" applyFill="1" applyBorder="1" applyAlignment="1">
      <alignment horizontal="right" vertical="center" wrapText="1"/>
    </xf>
    <xf numFmtId="0" fontId="77" fillId="4" borderId="34" xfId="49" applyFont="1" applyFill="1" applyBorder="1" applyAlignment="1">
      <alignment horizontal="center" vertical="center" wrapText="1"/>
    </xf>
    <xf numFmtId="0" fontId="77" fillId="4" borderId="4" xfId="49" applyFont="1" applyFill="1" applyBorder="1" applyAlignment="1">
      <alignment vertical="center" wrapText="1"/>
    </xf>
    <xf numFmtId="0" fontId="77" fillId="4" borderId="4" xfId="49" applyFont="1" applyFill="1" applyBorder="1" applyAlignment="1">
      <alignment horizontal="center" vertical="center" wrapText="1"/>
    </xf>
    <xf numFmtId="3" fontId="77" fillId="4" borderId="4" xfId="49" applyNumberFormat="1" applyFont="1" applyFill="1" applyBorder="1" applyAlignment="1">
      <alignment horizontal="right" vertical="center" wrapText="1"/>
    </xf>
    <xf numFmtId="3" fontId="102" fillId="4" borderId="4" xfId="49" applyNumberFormat="1" applyFont="1" applyFill="1" applyBorder="1" applyAlignment="1">
      <alignment horizontal="right" vertical="center" wrapText="1"/>
    </xf>
    <xf numFmtId="0" fontId="29" fillId="4" borderId="1" xfId="0" applyFont="1" applyFill="1" applyBorder="1" applyAlignment="1">
      <alignment horizontal="center" vertical="center" wrapText="1"/>
    </xf>
    <xf numFmtId="0" fontId="55" fillId="0" borderId="4" xfId="0" applyFont="1" applyBorder="1" applyAlignment="1">
      <alignment horizontal="left" vertical="center" wrapText="1"/>
    </xf>
    <xf numFmtId="168" fontId="87" fillId="0" borderId="0" xfId="44" applyNumberFormat="1" applyFont="1" applyAlignment="1">
      <alignment wrapText="1"/>
    </xf>
    <xf numFmtId="168" fontId="87" fillId="0" borderId="0" xfId="48" applyNumberFormat="1" applyFont="1" applyAlignment="1">
      <alignment wrapText="1"/>
    </xf>
    <xf numFmtId="0" fontId="103" fillId="0" borderId="0" xfId="31" applyFont="1" applyAlignment="1">
      <alignment vertical="center"/>
    </xf>
    <xf numFmtId="0" fontId="103" fillId="0" borderId="0" xfId="31" applyFont="1" applyAlignment="1">
      <alignment horizontal="centerContinuous" vertical="center"/>
    </xf>
    <xf numFmtId="0" fontId="104" fillId="0" borderId="0" xfId="31" applyFont="1" applyAlignment="1">
      <alignment horizontal="centerContinuous" vertical="center"/>
    </xf>
    <xf numFmtId="0" fontId="105" fillId="0" borderId="0" xfId="31" applyFont="1" applyAlignment="1">
      <alignment horizontal="centerContinuous" vertical="center" wrapText="1"/>
    </xf>
    <xf numFmtId="0" fontId="103" fillId="0" borderId="0" xfId="31" applyFont="1" applyAlignment="1">
      <alignment horizontal="center" vertical="center"/>
    </xf>
    <xf numFmtId="168" fontId="103" fillId="0" borderId="0" xfId="4" applyNumberFormat="1" applyFont="1" applyAlignment="1">
      <alignment vertical="center"/>
    </xf>
    <xf numFmtId="0" fontId="105" fillId="0" borderId="0" xfId="31" applyFont="1" applyAlignment="1">
      <alignment horizontal="center" vertical="center"/>
    </xf>
    <xf numFmtId="0" fontId="105" fillId="0" borderId="1" xfId="31" applyFont="1" applyBorder="1" applyAlignment="1">
      <alignment horizontal="center" vertical="center"/>
    </xf>
    <xf numFmtId="0" fontId="105" fillId="0" borderId="1" xfId="31" applyFont="1" applyBorder="1" applyAlignment="1">
      <alignment horizontal="center" vertical="center" wrapText="1"/>
    </xf>
    <xf numFmtId="0" fontId="103" fillId="0" borderId="1" xfId="31" applyFont="1" applyBorder="1" applyAlignment="1">
      <alignment vertical="center"/>
    </xf>
    <xf numFmtId="0" fontId="103" fillId="0" borderId="1" xfId="31" applyFont="1" applyBorder="1" applyAlignment="1">
      <alignment horizontal="center" vertical="center"/>
    </xf>
    <xf numFmtId="0" fontId="103" fillId="0" borderId="1" xfId="31" applyFont="1" applyBorder="1" applyAlignment="1">
      <alignment horizontal="left" vertical="center" wrapText="1"/>
    </xf>
    <xf numFmtId="0" fontId="106" fillId="0" borderId="1" xfId="31" applyFont="1" applyBorder="1" applyAlignment="1">
      <alignment horizontal="center" vertical="center" wrapText="1"/>
    </xf>
    <xf numFmtId="168" fontId="103" fillId="0" borderId="1" xfId="8" applyNumberFormat="1" applyFont="1" applyBorder="1" applyAlignment="1">
      <alignment horizontal="right" vertical="center"/>
    </xf>
    <xf numFmtId="0" fontId="107" fillId="0" borderId="1" xfId="31" applyFont="1" applyBorder="1" applyAlignment="1">
      <alignment vertical="center" wrapText="1"/>
    </xf>
    <xf numFmtId="168" fontId="103" fillId="0" borderId="1" xfId="8" applyNumberFormat="1" applyFont="1" applyFill="1" applyBorder="1" applyAlignment="1">
      <alignment horizontal="center" vertical="center"/>
    </xf>
    <xf numFmtId="0" fontId="107" fillId="0" borderId="1" xfId="31" applyFont="1" applyBorder="1" applyAlignment="1">
      <alignment horizontal="center" vertical="center"/>
    </xf>
    <xf numFmtId="0" fontId="103" fillId="0" borderId="1" xfId="31" applyFont="1" applyBorder="1" applyAlignment="1">
      <alignment vertical="center" wrapText="1"/>
    </xf>
    <xf numFmtId="168" fontId="103" fillId="0" borderId="1" xfId="31" applyNumberFormat="1" applyFont="1" applyBorder="1" applyAlignment="1">
      <alignment horizontal="center" vertical="center"/>
    </xf>
    <xf numFmtId="168" fontId="103" fillId="0" borderId="1" xfId="8" applyNumberFormat="1" applyFont="1" applyBorder="1" applyAlignment="1">
      <alignment horizontal="center" vertical="center"/>
    </xf>
    <xf numFmtId="0" fontId="106" fillId="0" borderId="1" xfId="31" applyFont="1" applyBorder="1" applyAlignment="1">
      <alignment horizontal="center" vertical="center"/>
    </xf>
    <xf numFmtId="0" fontId="109" fillId="0" borderId="1" xfId="32" applyFont="1" applyBorder="1" applyAlignment="1">
      <alignment vertical="center" wrapText="1"/>
    </xf>
    <xf numFmtId="10" fontId="106" fillId="0" borderId="1" xfId="8" applyNumberFormat="1" applyFont="1" applyFill="1" applyBorder="1" applyAlignment="1">
      <alignment horizontal="center" vertical="center"/>
    </xf>
    <xf numFmtId="168" fontId="106" fillId="0" borderId="1" xfId="31" applyNumberFormat="1" applyFont="1" applyBorder="1" applyAlignment="1">
      <alignment horizontal="center" vertical="center"/>
    </xf>
    <xf numFmtId="0" fontId="72" fillId="0" borderId="1" xfId="32" applyFont="1" applyBorder="1"/>
    <xf numFmtId="0" fontId="103" fillId="0" borderId="1" xfId="8" applyNumberFormat="1" applyFont="1" applyBorder="1" applyAlignment="1">
      <alignment horizontal="center" vertical="center"/>
    </xf>
    <xf numFmtId="0" fontId="105" fillId="0" borderId="1" xfId="31" applyFont="1" applyBorder="1" applyAlignment="1">
      <alignment horizontal="left" vertical="center" wrapText="1"/>
    </xf>
    <xf numFmtId="168" fontId="103" fillId="0" borderId="1" xfId="1" applyNumberFormat="1" applyFont="1" applyBorder="1" applyAlignment="1">
      <alignment horizontal="right" vertical="center"/>
    </xf>
    <xf numFmtId="168" fontId="105" fillId="0" borderId="1" xfId="8" applyNumberFormat="1" applyFont="1" applyFill="1" applyBorder="1" applyAlignment="1">
      <alignment horizontal="center" vertical="center"/>
    </xf>
    <xf numFmtId="168" fontId="107" fillId="0" borderId="1" xfId="1" applyNumberFormat="1" applyFont="1" applyBorder="1" applyAlignment="1">
      <alignment horizontal="right" vertical="center"/>
    </xf>
    <xf numFmtId="0" fontId="106" fillId="0" borderId="1" xfId="31" applyFont="1" applyBorder="1" applyAlignment="1">
      <alignment vertical="center"/>
    </xf>
    <xf numFmtId="168" fontId="103" fillId="0" borderId="0" xfId="1" applyNumberFormat="1" applyFont="1" applyAlignment="1">
      <alignment vertical="center"/>
    </xf>
    <xf numFmtId="0" fontId="111" fillId="0" borderId="0" xfId="31" applyFont="1" applyAlignment="1">
      <alignment horizontal="left" vertical="center"/>
    </xf>
    <xf numFmtId="168" fontId="103" fillId="0" borderId="0" xfId="31" applyNumberFormat="1" applyFont="1" applyAlignment="1">
      <alignment vertical="center"/>
    </xf>
    <xf numFmtId="0" fontId="72" fillId="0" borderId="0" xfId="32" applyFont="1" applyAlignment="1">
      <alignment vertical="center"/>
    </xf>
    <xf numFmtId="0" fontId="27" fillId="4" borderId="0" xfId="0" applyFont="1" applyFill="1" applyAlignment="1">
      <alignment horizontal="center" vertical="center" wrapText="1"/>
    </xf>
    <xf numFmtId="0" fontId="51" fillId="0" borderId="1" xfId="0" applyFont="1" applyBorder="1" applyAlignment="1">
      <alignment horizontal="center" vertical="center" wrapText="1"/>
    </xf>
    <xf numFmtId="0" fontId="2" fillId="0" borderId="0" xfId="0" applyFont="1" applyAlignment="1">
      <alignment horizontal="center" vertical="center"/>
    </xf>
    <xf numFmtId="0" fontId="57" fillId="4" borderId="39" xfId="0" applyFont="1" applyFill="1" applyBorder="1" applyAlignment="1">
      <alignment horizontal="center" vertical="center" wrapText="1"/>
    </xf>
    <xf numFmtId="0" fontId="57" fillId="4" borderId="40" xfId="0" applyFont="1" applyFill="1" applyBorder="1" applyAlignment="1">
      <alignment horizontal="center" vertical="center" wrapText="1"/>
    </xf>
    <xf numFmtId="0" fontId="57" fillId="4" borderId="7" xfId="0" applyFont="1" applyFill="1" applyBorder="1" applyAlignment="1">
      <alignment horizontal="center" vertical="center" wrapText="1"/>
    </xf>
    <xf numFmtId="0" fontId="68" fillId="4" borderId="39" xfId="0" applyFont="1" applyFill="1" applyBorder="1" applyAlignment="1">
      <alignment horizontal="center" vertical="center" wrapText="1"/>
    </xf>
    <xf numFmtId="0" fontId="68" fillId="4" borderId="40" xfId="0" applyFont="1" applyFill="1" applyBorder="1" applyAlignment="1">
      <alignment horizontal="center" vertical="center" wrapText="1"/>
    </xf>
    <xf numFmtId="0" fontId="68" fillId="4" borderId="7" xfId="0" applyFont="1" applyFill="1" applyBorder="1" applyAlignment="1">
      <alignment horizontal="center" vertical="center" wrapText="1"/>
    </xf>
    <xf numFmtId="0" fontId="63" fillId="4" borderId="39" xfId="0" applyFont="1" applyFill="1" applyBorder="1" applyAlignment="1">
      <alignment horizontal="center" vertical="center" wrapText="1"/>
    </xf>
    <xf numFmtId="0" fontId="63" fillId="4" borderId="40" xfId="0" applyFont="1" applyFill="1" applyBorder="1" applyAlignment="1">
      <alignment horizontal="center" vertical="center" wrapText="1"/>
    </xf>
    <xf numFmtId="0" fontId="63" fillId="4" borderId="7" xfId="0" applyFont="1" applyFill="1" applyBorder="1" applyAlignment="1">
      <alignment horizontal="center" vertical="center" wrapText="1"/>
    </xf>
    <xf numFmtId="0" fontId="105" fillId="0" borderId="1" xfId="31" applyFont="1" applyBorder="1" applyAlignment="1">
      <alignment horizontal="center" vertical="center"/>
    </xf>
    <xf numFmtId="0" fontId="105" fillId="0" borderId="12" xfId="31" applyFont="1" applyBorder="1" applyAlignment="1">
      <alignment horizontal="center" vertical="center"/>
    </xf>
    <xf numFmtId="0" fontId="105" fillId="0" borderId="41" xfId="31" applyFont="1" applyBorder="1" applyAlignment="1">
      <alignment horizontal="center" vertical="center"/>
    </xf>
    <xf numFmtId="0" fontId="105" fillId="0" borderId="8" xfId="31"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center"/>
    </xf>
    <xf numFmtId="0" fontId="13" fillId="0" borderId="0" xfId="0" applyFont="1" applyAlignment="1">
      <alignment horizontal="center" wrapText="1"/>
    </xf>
    <xf numFmtId="0" fontId="85" fillId="0" borderId="0" xfId="0" applyFont="1" applyAlignment="1">
      <alignment horizontal="center"/>
    </xf>
    <xf numFmtId="0" fontId="51" fillId="0" borderId="0" xfId="13" applyFont="1" applyAlignment="1">
      <alignment horizontal="center" vertical="center" wrapText="1"/>
    </xf>
    <xf numFmtId="0" fontId="52" fillId="0" borderId="0" xfId="13" applyFont="1" applyAlignment="1">
      <alignment vertical="center"/>
    </xf>
    <xf numFmtId="0" fontId="67" fillId="0" borderId="0" xfId="13" applyFont="1" applyAlignment="1">
      <alignment horizontal="center" vertical="center"/>
    </xf>
    <xf numFmtId="0" fontId="73" fillId="7" borderId="1" xfId="50" applyFont="1" applyFill="1" applyBorder="1" applyAlignment="1">
      <alignment horizontal="center" vertical="center" wrapText="1"/>
    </xf>
    <xf numFmtId="0" fontId="73" fillId="0" borderId="12" xfId="50" applyFont="1" applyBorder="1" applyAlignment="1">
      <alignment horizontal="center" wrapText="1"/>
    </xf>
    <xf numFmtId="0" fontId="73" fillId="0" borderId="8" xfId="50" applyFont="1" applyBorder="1" applyAlignment="1">
      <alignment horizontal="center" wrapText="1"/>
    </xf>
    <xf numFmtId="0" fontId="92" fillId="4" borderId="35" xfId="49" applyFont="1" applyFill="1" applyBorder="1" applyAlignment="1">
      <alignment horizontal="left" vertical="center" wrapText="1"/>
    </xf>
    <xf numFmtId="0" fontId="59" fillId="0" borderId="13" xfId="0" applyFont="1" applyBorder="1" applyAlignment="1">
      <alignment horizontal="center" vertical="center" wrapText="1"/>
    </xf>
    <xf numFmtId="0" fontId="59" fillId="0" borderId="13"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14" xfId="0" applyFont="1" applyBorder="1" applyAlignment="1">
      <alignment horizontal="center" vertical="center"/>
    </xf>
    <xf numFmtId="0" fontId="69" fillId="3" borderId="13" xfId="0" applyFont="1" applyFill="1" applyBorder="1" applyAlignment="1">
      <alignment horizontal="center" vertical="center" wrapText="1"/>
    </xf>
    <xf numFmtId="0" fontId="69" fillId="3" borderId="28" xfId="0" applyFont="1" applyFill="1" applyBorder="1" applyAlignment="1">
      <alignment horizontal="left" vertical="center" wrapText="1"/>
    </xf>
    <xf numFmtId="0" fontId="69" fillId="3" borderId="15" xfId="0" applyFont="1" applyFill="1" applyBorder="1" applyAlignment="1">
      <alignment horizontal="left" vertical="center" wrapText="1"/>
    </xf>
    <xf numFmtId="0" fontId="69" fillId="3" borderId="28" xfId="0" applyFont="1" applyFill="1" applyBorder="1" applyAlignment="1">
      <alignment horizontal="center" vertical="center" wrapText="1"/>
    </xf>
    <xf numFmtId="0" fontId="69" fillId="3" borderId="15" xfId="0" applyFont="1" applyFill="1" applyBorder="1" applyAlignment="1">
      <alignment horizontal="center" vertical="center" wrapText="1"/>
    </xf>
    <xf numFmtId="0" fontId="69" fillId="3" borderId="26" xfId="0" applyFont="1" applyFill="1" applyBorder="1" applyAlignment="1">
      <alignment horizontal="center" vertical="center" wrapText="1"/>
    </xf>
    <xf numFmtId="0" fontId="69" fillId="3" borderId="27" xfId="0" applyFont="1" applyFill="1" applyBorder="1" applyAlignment="1">
      <alignment horizontal="center" vertical="center" wrapText="1"/>
    </xf>
    <xf numFmtId="0" fontId="69" fillId="3" borderId="14" xfId="0" applyFont="1" applyFill="1" applyBorder="1" applyAlignment="1">
      <alignment horizontal="center" vertical="center" wrapText="1"/>
    </xf>
    <xf numFmtId="0" fontId="59" fillId="0" borderId="28" xfId="0" applyFont="1" applyBorder="1" applyAlignment="1">
      <alignment horizontal="center" vertical="center" wrapText="1"/>
    </xf>
    <xf numFmtId="0" fontId="59" fillId="0" borderId="15"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4" xfId="0" applyFont="1" applyBorder="1" applyAlignment="1">
      <alignment horizontal="center" vertical="center" wrapText="1"/>
    </xf>
    <xf numFmtId="0" fontId="52" fillId="20" borderId="1" xfId="0" applyFont="1" applyFill="1" applyBorder="1" applyAlignment="1" applyProtection="1">
      <alignment horizontal="center" vertical="center" wrapText="1"/>
      <protection hidden="1"/>
    </xf>
    <xf numFmtId="0" fontId="58" fillId="21" borderId="2" xfId="0" applyFont="1" applyFill="1" applyBorder="1" applyAlignment="1" applyProtection="1">
      <alignment horizontal="center" vertical="center" wrapText="1"/>
      <protection hidden="1"/>
    </xf>
    <xf numFmtId="0" fontId="58" fillId="21" borderId="30" xfId="0" applyFont="1" applyFill="1" applyBorder="1" applyAlignment="1" applyProtection="1">
      <alignment horizontal="center" vertical="center" wrapText="1"/>
      <protection hidden="1"/>
    </xf>
    <xf numFmtId="0" fontId="58" fillId="21" borderId="11" xfId="0" applyFont="1" applyFill="1" applyBorder="1" applyAlignment="1" applyProtection="1">
      <alignment horizontal="center" vertical="center" wrapText="1"/>
      <protection hidden="1"/>
    </xf>
    <xf numFmtId="0" fontId="58" fillId="20" borderId="2" xfId="0" applyFont="1" applyFill="1" applyBorder="1" applyAlignment="1" applyProtection="1">
      <alignment horizontal="center" vertical="center" wrapText="1"/>
      <protection hidden="1"/>
    </xf>
    <xf numFmtId="0" fontId="58" fillId="20" borderId="11" xfId="0" applyFont="1" applyFill="1" applyBorder="1" applyAlignment="1" applyProtection="1">
      <alignment horizontal="center" vertical="center" wrapText="1"/>
      <protection hidden="1"/>
    </xf>
    <xf numFmtId="0" fontId="62" fillId="20" borderId="2" xfId="0" applyFont="1" applyFill="1" applyBorder="1" applyAlignment="1" applyProtection="1">
      <alignment horizontal="center" vertical="center" wrapText="1"/>
      <protection hidden="1"/>
    </xf>
    <xf numFmtId="0" fontId="62" fillId="20" borderId="11" xfId="0" applyFont="1" applyFill="1" applyBorder="1" applyAlignment="1" applyProtection="1">
      <alignment horizontal="center" vertical="center" wrapText="1"/>
      <protection hidden="1"/>
    </xf>
    <xf numFmtId="0" fontId="58" fillId="20" borderId="1" xfId="0" applyFont="1" applyFill="1" applyBorder="1" applyAlignment="1" applyProtection="1">
      <alignment horizontal="center" vertical="center" wrapText="1"/>
      <protection hidden="1"/>
    </xf>
    <xf numFmtId="0" fontId="62" fillId="21" borderId="2" xfId="0" applyFont="1" applyFill="1" applyBorder="1" applyAlignment="1" applyProtection="1">
      <alignment horizontal="center" vertical="center" wrapText="1"/>
      <protection hidden="1"/>
    </xf>
    <xf numFmtId="0" fontId="62" fillId="21" borderId="11" xfId="0" applyFont="1" applyFill="1" applyBorder="1" applyAlignment="1" applyProtection="1">
      <alignment horizontal="center" vertical="center" wrapText="1"/>
      <protection hidden="1"/>
    </xf>
    <xf numFmtId="0" fontId="58" fillId="21" borderId="1" xfId="0" applyFont="1" applyFill="1" applyBorder="1" applyAlignment="1" applyProtection="1">
      <alignment horizontal="center" vertical="center" wrapText="1"/>
      <protection hidden="1"/>
    </xf>
  </cellXfs>
  <cellStyles count="53">
    <cellStyle name="Comma" xfId="44" builtinId="3"/>
    <cellStyle name="Comma 2" xfId="1"/>
    <cellStyle name="Comma 2 2" xfId="2"/>
    <cellStyle name="Comma 2 3" xfId="51"/>
    <cellStyle name="Comma 3" xfId="3"/>
    <cellStyle name="Comma 3 2" xfId="40"/>
    <cellStyle name="Comma 3 2 2" xfId="4"/>
    <cellStyle name="Comma 3 3" xfId="5"/>
    <cellStyle name="Comma 3 3 2" xfId="23"/>
    <cellStyle name="Comma 3 4" xfId="6"/>
    <cellStyle name="Comma 4" xfId="34"/>
    <cellStyle name="Comma 4 2" xfId="35"/>
    <cellStyle name="Comma 4 2 2" xfId="39"/>
    <cellStyle name="Comma 4 3" xfId="8"/>
    <cellStyle name="Comma 4 3 2" xfId="43"/>
    <cellStyle name="Comma 5" xfId="27"/>
    <cellStyle name="Comma 5 2" xfId="37"/>
    <cellStyle name="Comma 6" xfId="46"/>
    <cellStyle name="Comma 6 2" xfId="9"/>
    <cellStyle name="Comma 7" xfId="24"/>
    <cellStyle name="Ledger 17 x 11 in" xfId="10"/>
    <cellStyle name="Ledger 17 x 11 in 2" xfId="12"/>
    <cellStyle name="Normal" xfId="0" builtinId="0"/>
    <cellStyle name="Normal 11" xfId="41"/>
    <cellStyle name="Normal 11 2" xfId="50"/>
    <cellStyle name="Normal 15" xfId="13"/>
    <cellStyle name="Normal 16 2 2" xfId="14"/>
    <cellStyle name="Normal 2" xfId="16"/>
    <cellStyle name="Normal 2 10" xfId="17"/>
    <cellStyle name="Normal 2 2" xfId="7"/>
    <cellStyle name="Normal 2 2 2" xfId="49"/>
    <cellStyle name="Normal 2 2 2 2" xfId="45"/>
    <cellStyle name="Normal 2 3" xfId="11"/>
    <cellStyle name="Normal 2 4" xfId="48"/>
    <cellStyle name="Normal 3" xfId="32"/>
    <cellStyle name="Normal 3 2" xfId="33"/>
    <cellStyle name="Normal 3 3" xfId="31"/>
    <cellStyle name="Normal 3 4" xfId="28"/>
    <cellStyle name="Normal 4" xfId="30"/>
    <cellStyle name="Normal 4 2" xfId="21"/>
    <cellStyle name="Normal 4 2 2" xfId="25"/>
    <cellStyle name="Normal 4 3" xfId="42"/>
    <cellStyle name="Normal 5" xfId="38"/>
    <cellStyle name="Normal 5 3" xfId="15"/>
    <cellStyle name="Normal 6" xfId="36"/>
    <cellStyle name="Normal 7" xfId="22"/>
    <cellStyle name="Normal 7 2" xfId="26"/>
    <cellStyle name="Normal 9 2" xfId="29"/>
    <cellStyle name="Percent" xfId="47" builtinId="5"/>
    <cellStyle name="Percent 2" xfId="18"/>
    <cellStyle name="Style 1" xfId="19"/>
    <cellStyle name="Style 1 3" xfId="20"/>
    <cellStyle name="Style 1 3 2" xfId="52"/>
  </cellStyles>
  <dxfs count="237">
    <dxf>
      <font>
        <color auto="1"/>
      </font>
      <fill>
        <patternFill patternType="solid">
          <bgColor rgb="FFFFC0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8.xml"/><Relationship Id="rId21" Type="http://schemas.openxmlformats.org/officeDocument/2006/relationships/externalLink" Target="externalLinks/externalLink3.xml"/><Relationship Id="rId42" Type="http://schemas.openxmlformats.org/officeDocument/2006/relationships/externalLink" Target="externalLinks/externalLink24.xml"/><Relationship Id="rId47" Type="http://schemas.openxmlformats.org/officeDocument/2006/relationships/externalLink" Target="externalLinks/externalLink29.xml"/><Relationship Id="rId63" Type="http://schemas.openxmlformats.org/officeDocument/2006/relationships/externalLink" Target="externalLinks/externalLink45.xml"/><Relationship Id="rId68" Type="http://schemas.openxmlformats.org/officeDocument/2006/relationships/externalLink" Target="externalLinks/externalLink5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1.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externalLink" Target="externalLinks/externalLink22.xml"/><Relationship Id="rId45" Type="http://schemas.openxmlformats.org/officeDocument/2006/relationships/externalLink" Target="externalLinks/externalLink27.xml"/><Relationship Id="rId53" Type="http://schemas.openxmlformats.org/officeDocument/2006/relationships/externalLink" Target="externalLinks/externalLink35.xml"/><Relationship Id="rId58" Type="http://schemas.openxmlformats.org/officeDocument/2006/relationships/externalLink" Target="externalLinks/externalLink40.xml"/><Relationship Id="rId66" Type="http://schemas.openxmlformats.org/officeDocument/2006/relationships/externalLink" Target="externalLinks/externalLink48.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externalLink" Target="externalLinks/externalLink43.xml"/><Relationship Id="rId19" Type="http://schemas.openxmlformats.org/officeDocument/2006/relationships/externalLink" Target="externalLinks/externalLink1.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externalLink" Target="externalLinks/externalLink25.xml"/><Relationship Id="rId48" Type="http://schemas.openxmlformats.org/officeDocument/2006/relationships/externalLink" Target="externalLinks/externalLink30.xml"/><Relationship Id="rId56" Type="http://schemas.openxmlformats.org/officeDocument/2006/relationships/externalLink" Target="externalLinks/externalLink38.xml"/><Relationship Id="rId64" Type="http://schemas.openxmlformats.org/officeDocument/2006/relationships/externalLink" Target="externalLinks/externalLink46.xml"/><Relationship Id="rId69" Type="http://schemas.openxmlformats.org/officeDocument/2006/relationships/externalLink" Target="externalLinks/externalLink51.xml"/><Relationship Id="rId8" Type="http://schemas.openxmlformats.org/officeDocument/2006/relationships/worksheet" Target="worksheets/sheet8.xml"/><Relationship Id="rId51" Type="http://schemas.openxmlformats.org/officeDocument/2006/relationships/externalLink" Target="externalLinks/externalLink33.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externalLink" Target="externalLinks/externalLink28.xml"/><Relationship Id="rId59" Type="http://schemas.openxmlformats.org/officeDocument/2006/relationships/externalLink" Target="externalLinks/externalLink41.xml"/><Relationship Id="rId67" Type="http://schemas.openxmlformats.org/officeDocument/2006/relationships/externalLink" Target="externalLinks/externalLink49.xml"/><Relationship Id="rId20" Type="http://schemas.openxmlformats.org/officeDocument/2006/relationships/externalLink" Target="externalLinks/externalLink2.xml"/><Relationship Id="rId41" Type="http://schemas.openxmlformats.org/officeDocument/2006/relationships/externalLink" Target="externalLinks/externalLink23.xml"/><Relationship Id="rId54" Type="http://schemas.openxmlformats.org/officeDocument/2006/relationships/externalLink" Target="externalLinks/externalLink36.xml"/><Relationship Id="rId62" Type="http://schemas.openxmlformats.org/officeDocument/2006/relationships/externalLink" Target="externalLinks/externalLink44.xml"/><Relationship Id="rId70" Type="http://schemas.openxmlformats.org/officeDocument/2006/relationships/externalLink" Target="externalLinks/externalLink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49" Type="http://schemas.openxmlformats.org/officeDocument/2006/relationships/externalLink" Target="externalLinks/externalLink31.xml"/><Relationship Id="rId57" Type="http://schemas.openxmlformats.org/officeDocument/2006/relationships/externalLink" Target="externalLinks/externalLink39.xml"/><Relationship Id="rId10" Type="http://schemas.openxmlformats.org/officeDocument/2006/relationships/worksheet" Target="worksheets/sheet10.xml"/><Relationship Id="rId31" Type="http://schemas.openxmlformats.org/officeDocument/2006/relationships/externalLink" Target="externalLinks/externalLink13.xml"/><Relationship Id="rId44" Type="http://schemas.openxmlformats.org/officeDocument/2006/relationships/externalLink" Target="externalLinks/externalLink26.xml"/><Relationship Id="rId52" Type="http://schemas.openxmlformats.org/officeDocument/2006/relationships/externalLink" Target="externalLinks/externalLink34.xml"/><Relationship Id="rId60" Type="http://schemas.openxmlformats.org/officeDocument/2006/relationships/externalLink" Target="externalLinks/externalLink42.xml"/><Relationship Id="rId65" Type="http://schemas.openxmlformats.org/officeDocument/2006/relationships/externalLink" Target="externalLinks/externalLink47.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21.xml"/><Relationship Id="rId34" Type="http://schemas.openxmlformats.org/officeDocument/2006/relationships/externalLink" Target="externalLinks/externalLink16.xml"/><Relationship Id="rId50" Type="http://schemas.openxmlformats.org/officeDocument/2006/relationships/externalLink" Target="externalLinks/externalLink32.xml"/><Relationship Id="rId55" Type="http://schemas.openxmlformats.org/officeDocument/2006/relationships/externalLink" Target="externalLinks/externalLink37.xml"/><Relationship Id="rId7" Type="http://schemas.openxmlformats.org/officeDocument/2006/relationships/worksheet" Target="worksheets/sheet7.xml"/><Relationship Id="rId71"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13447</xdr:colOff>
      <xdr:row>18</xdr:row>
      <xdr:rowOff>20730</xdr:rowOff>
    </xdr:from>
    <xdr:to>
      <xdr:col>10</xdr:col>
      <xdr:colOff>907676</xdr:colOff>
      <xdr:row>41</xdr:row>
      <xdr:rowOff>179294</xdr:rowOff>
    </xdr:to>
    <xdr:sp macro="" textlink="">
      <xdr:nvSpPr>
        <xdr:cNvPr id="2" name="TextBox 1">
          <a:extLst>
            <a:ext uri="{FF2B5EF4-FFF2-40B4-BE49-F238E27FC236}">
              <a16:creationId xmlns:a16="http://schemas.microsoft.com/office/drawing/2014/main" id="{33EE927B-4B47-4DA2-B357-2D6D3901A45E}"/>
            </a:ext>
          </a:extLst>
        </xdr:cNvPr>
        <xdr:cNvSpPr txBox="1"/>
      </xdr:nvSpPr>
      <xdr:spPr>
        <a:xfrm>
          <a:off x="289672" y="7907430"/>
          <a:ext cx="9419104" cy="5197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300" b="1" i="1" kern="100">
              <a:effectLst/>
              <a:latin typeface="Times New Roman" panose="02020603050405020304" pitchFamily="18" charset="0"/>
              <a:ea typeface="Arial" panose="020B0604020202020204" pitchFamily="34" charset="0"/>
              <a:cs typeface="Times New Roman" panose="02020603050405020304" pitchFamily="18" charset="0"/>
            </a:rPr>
            <a:t>Ghi</a:t>
          </a:r>
          <a:r>
            <a:rPr lang="en-US" sz="1300" b="1" i="1" kern="100" baseline="0">
              <a:effectLst/>
              <a:latin typeface="Times New Roman" panose="02020603050405020304" pitchFamily="18" charset="0"/>
              <a:ea typeface="Arial" panose="020B0604020202020204" pitchFamily="34" charset="0"/>
              <a:cs typeface="Times New Roman" panose="02020603050405020304" pitchFamily="18" charset="0"/>
            </a:rPr>
            <a:t> chú:</a:t>
          </a:r>
          <a:endParaRPr lang="en-US" sz="1300" b="1" i="1" kern="100">
            <a:effectLst/>
            <a:latin typeface="Times New Roman" panose="02020603050405020304" pitchFamily="18" charset="0"/>
            <a:ea typeface="Arial" panose="020B0604020202020204" pitchFamily="34" charset="0"/>
            <a:cs typeface="Times New Roman" panose="02020603050405020304" pitchFamily="18" charset="0"/>
          </a:endParaRPr>
        </a:p>
        <a:p>
          <a:pPr>
            <a:lnSpc>
              <a:spcPct val="107000"/>
            </a:lnSpc>
            <a:spcAft>
              <a:spcPts val="800"/>
            </a:spcAft>
          </a:pPr>
          <a:r>
            <a:rPr lang="en-US" sz="1300" kern="100">
              <a:effectLst/>
              <a:latin typeface="Times New Roman" panose="02020603050405020304" pitchFamily="18" charset="0"/>
              <a:ea typeface="Arial" panose="020B0604020202020204" pitchFamily="34" charset="0"/>
              <a:cs typeface="Times New Roman" panose="02020603050405020304" pitchFamily="18" charset="0"/>
            </a:rPr>
            <a:t>-</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H</a:t>
          </a:r>
          <a:r>
            <a:rPr lang="en-US" sz="1300" kern="100">
              <a:effectLst/>
              <a:latin typeface="Times New Roman" panose="02020603050405020304" pitchFamily="18" charset="0"/>
              <a:ea typeface="Arial" panose="020B0604020202020204" pitchFamily="34" charset="0"/>
              <a:cs typeface="Times New Roman" panose="02020603050405020304" pitchFamily="18" charset="0"/>
            </a:rPr>
            <a:t>cb</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Hệ số lương theo cấp bậc của nhân công công nghệ thông tin trực tiếp quy định tại khoản 2 Mục này.</a:t>
          </a:r>
        </a:p>
        <a:p>
          <a:pPr>
            <a:lnSpc>
              <a:spcPct val="107000"/>
            </a:lnSpc>
            <a:spcAft>
              <a:spcPts val="800"/>
            </a:spcAft>
          </a:pPr>
          <a:r>
            <a:rPr lang="en-US" sz="1300" kern="100">
              <a:effectLst/>
              <a:latin typeface="Times New Roman" panose="02020603050405020304" pitchFamily="18" charset="0"/>
              <a:ea typeface="Arial" panose="020B0604020202020204" pitchFamily="34" charset="0"/>
              <a:cs typeface="Times New Roman" panose="02020603050405020304" pitchFamily="18" charset="0"/>
            </a:rPr>
            <a:t>-</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H</a:t>
          </a:r>
          <a:r>
            <a:rPr lang="en-US" sz="1300" kern="100">
              <a:effectLst/>
              <a:latin typeface="Times New Roman" panose="02020603050405020304" pitchFamily="18" charset="0"/>
              <a:ea typeface="Arial" panose="020B0604020202020204" pitchFamily="34" charset="0"/>
              <a:cs typeface="Times New Roman" panose="02020603050405020304" pitchFamily="18" charset="0"/>
            </a:rPr>
            <a:t>pc</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Hệ số phụ cấp lương của nhân công công nghệ thông tin trực tiếp (nếu có) xác định theo quy định của pháp luật lao động và các văn bản có liên quan.</a:t>
          </a:r>
        </a:p>
        <a:p>
          <a:pPr>
            <a:lnSpc>
              <a:spcPct val="107000"/>
            </a:lnSpc>
            <a:spcAft>
              <a:spcPts val="800"/>
            </a:spcAft>
          </a:pPr>
          <a:r>
            <a:rPr lang="en-US" sz="1300" kern="100">
              <a:effectLst/>
              <a:latin typeface="Times New Roman" panose="02020603050405020304" pitchFamily="18" charset="0"/>
              <a:ea typeface="Arial" panose="020B0604020202020204" pitchFamily="34" charset="0"/>
              <a:cs typeface="Times New Roman" panose="02020603050405020304" pitchFamily="18" charset="0"/>
            </a:rPr>
            <a:t>-</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ML</a:t>
          </a:r>
          <a:r>
            <a:rPr lang="en-US" sz="1300" kern="100">
              <a:effectLst/>
              <a:latin typeface="Times New Roman" panose="02020603050405020304" pitchFamily="18" charset="0"/>
              <a:ea typeface="Arial" panose="020B0604020202020204" pitchFamily="34" charset="0"/>
              <a:cs typeface="Times New Roman" panose="02020603050405020304" pitchFamily="18" charset="0"/>
            </a:rPr>
            <a:t>cs</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Mức lương cơ sở do Chính phủ quy định theo từng thời kỳ.</a:t>
          </a:r>
        </a:p>
        <a:p>
          <a:pPr>
            <a:lnSpc>
              <a:spcPct val="107000"/>
            </a:lnSpc>
            <a:spcAft>
              <a:spcPts val="800"/>
            </a:spcAft>
          </a:pPr>
          <a:r>
            <a:rPr lang="en-US" sz="1300" kern="100">
              <a:effectLst/>
              <a:latin typeface="Times New Roman" panose="02020603050405020304" pitchFamily="18" charset="0"/>
              <a:ea typeface="Arial" panose="020B0604020202020204" pitchFamily="34" charset="0"/>
              <a:cs typeface="Times New Roman" panose="02020603050405020304" pitchFamily="18" charset="0"/>
            </a:rPr>
            <a:t>-</a:t>
          </a:r>
          <a:r>
            <a:rPr lang="en-US" sz="1300" kern="100" baseline="0">
              <a:effectLst/>
              <a:latin typeface="Times New Roman" panose="02020603050405020304" pitchFamily="18" charset="0"/>
              <a:ea typeface="Arial" panose="020B0604020202020204" pitchFamily="34" charset="0"/>
              <a:cs typeface="Times New Roman" panose="02020603050405020304" pitchFamily="18" charset="0"/>
            </a:rPr>
            <a:t> </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H</a:t>
          </a:r>
          <a:r>
            <a:rPr lang="en-US" sz="1300" kern="100">
              <a:effectLst/>
              <a:latin typeface="Times New Roman" panose="02020603050405020304" pitchFamily="18" charset="0"/>
              <a:ea typeface="Arial" panose="020B0604020202020204" pitchFamily="34" charset="0"/>
              <a:cs typeface="Times New Roman" panose="02020603050405020304" pitchFamily="18" charset="0"/>
            </a:rPr>
            <a:t>đc</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Hệ số điều chỉnh tăng thêm tiền lương. Hệ số điều chỉnh tăng thêm tiền lương bằng 1,2 đối với địa bàn thuộc vùng I; bằng 0,9 đối với địa bàn thuộc vùng II; bằng 0,7 đối với địa bàn thuộc vùng III và bằng 0,5 đối với địa bàn thuộc vùng IV. Địa bàn thuộc vùng I, II, III, IV được thực hiện theo địa bàn áp dụng mức lương tối thiểu vùng do Chính phủ quy định theo từng thời kỳ.</a:t>
          </a:r>
        </a:p>
        <a:p>
          <a:pPr>
            <a:lnSpc>
              <a:spcPct val="107000"/>
            </a:lnSpc>
            <a:spcAft>
              <a:spcPts val="800"/>
            </a:spcAft>
          </a:pPr>
          <a:r>
            <a:rPr lang="en-US" sz="1300" kern="100">
              <a:effectLst/>
              <a:latin typeface="Times New Roman" panose="02020603050405020304" pitchFamily="18" charset="0"/>
              <a:ea typeface="Arial" panose="020B0604020202020204" pitchFamily="34" charset="0"/>
              <a:cs typeface="Times New Roman" panose="02020603050405020304" pitchFamily="18" charset="0"/>
            </a:rPr>
            <a:t>-</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BH</a:t>
          </a:r>
          <a:r>
            <a:rPr lang="en-US" sz="1300" kern="100">
              <a:effectLst/>
              <a:latin typeface="Times New Roman" panose="02020603050405020304" pitchFamily="18" charset="0"/>
              <a:ea typeface="Arial" panose="020B0604020202020204" pitchFamily="34" charset="0"/>
              <a:cs typeface="Times New Roman" panose="02020603050405020304" pitchFamily="18" charset="0"/>
            </a:rPr>
            <a:t>lđ</a:t>
          </a: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Các chi phí bảo hiểm xã hội, bảo hiểm y tế, bảo hiểm thất nghiệp, kinh phí công đoàn thuộc trách nhiệm đóng của người sử dụng lao động được xác định theo quy định của pháp luật.</a:t>
          </a:r>
        </a:p>
        <a:p>
          <a:pPr>
            <a:lnSpc>
              <a:spcPct val="107000"/>
            </a:lnSpc>
            <a:spcAft>
              <a:spcPts val="800"/>
            </a:spcAft>
          </a:pP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Kỹ sư bậc 1: 0-3 năm kinh nghiệm</a:t>
          </a:r>
        </a:p>
        <a:p>
          <a:pPr>
            <a:lnSpc>
              <a:spcPct val="107000"/>
            </a:lnSpc>
            <a:spcAft>
              <a:spcPts val="800"/>
            </a:spcAft>
          </a:pP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Kỹ sư bậc 2: 4-6 năm kinh nghiệm</a:t>
          </a:r>
        </a:p>
        <a:p>
          <a:pPr>
            <a:lnSpc>
              <a:spcPct val="107000"/>
            </a:lnSpc>
            <a:spcAft>
              <a:spcPts val="800"/>
            </a:spcAft>
          </a:pP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Kỹ sư bậc 3: 7-9 năm kinh nghiệm</a:t>
          </a:r>
        </a:p>
        <a:p>
          <a:pPr>
            <a:lnSpc>
              <a:spcPct val="107000"/>
            </a:lnSpc>
            <a:spcAft>
              <a:spcPts val="800"/>
            </a:spcAft>
          </a:pP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Kỹ sư bậc 4: 10-12 năm kinh nghiệm</a:t>
          </a:r>
        </a:p>
        <a:p>
          <a:pPr>
            <a:lnSpc>
              <a:spcPct val="107000"/>
            </a:lnSpc>
            <a:spcAft>
              <a:spcPts val="800"/>
            </a:spcAft>
          </a:pPr>
          <a:r>
            <a:rPr lang="vi-VN" sz="1300" kern="100">
              <a:effectLst/>
              <a:latin typeface="Times New Roman" panose="02020603050405020304" pitchFamily="18" charset="0"/>
              <a:ea typeface="Arial" panose="020B0604020202020204" pitchFamily="34" charset="0"/>
              <a:cs typeface="Times New Roman" panose="02020603050405020304" pitchFamily="18" charset="0"/>
            </a:rPr>
            <a:t>+ Kỹ sư bậc 5: 13-15 năm kinh nghiệm</a:t>
          </a:r>
        </a:p>
        <a:p>
          <a:r>
            <a:rPr lang="en-US" sz="1300">
              <a:latin typeface="Times New Roman" panose="02020603050405020304" pitchFamily="18" charset="0"/>
              <a:cs typeface="Times New Roman" panose="02020603050405020304" pitchFamily="18" charset="0"/>
            </a:rPr>
            <a:t>- Công</a:t>
          </a:r>
          <a:r>
            <a:rPr lang="en-US" sz="1300" baseline="0">
              <a:latin typeface="Times New Roman" panose="02020603050405020304" pitchFamily="18" charset="0"/>
              <a:cs typeface="Times New Roman" panose="02020603050405020304" pitchFamily="18" charset="0"/>
            </a:rPr>
            <a:t> thức xác định Giá ngày công của nhân công trực tiếp theo QĐ 129/QĐ-BTTTT ngày 03/02/2021: </a:t>
          </a:r>
          <a:endParaRPr lang="vi-VN" sz="1300">
            <a:latin typeface="Times New Roman" panose="02020603050405020304" pitchFamily="18" charset="0"/>
            <a:cs typeface="Times New Roman" panose="02020603050405020304" pitchFamily="18" charset="0"/>
          </a:endParaRPr>
        </a:p>
      </xdr:txBody>
    </xdr:sp>
    <xdr:clientData/>
  </xdr:twoCellAnchor>
  <xdr:twoCellAnchor editAs="oneCell">
    <xdr:from>
      <xdr:col>6</xdr:col>
      <xdr:colOff>820832</xdr:colOff>
      <xdr:row>39</xdr:row>
      <xdr:rowOff>30255</xdr:rowOff>
    </xdr:from>
    <xdr:to>
      <xdr:col>9</xdr:col>
      <xdr:colOff>670953</xdr:colOff>
      <xdr:row>40</xdr:row>
      <xdr:rowOff>124639</xdr:rowOff>
    </xdr:to>
    <xdr:pic>
      <xdr:nvPicPr>
        <xdr:cNvPr id="3" name="Picture 2">
          <a:extLst>
            <a:ext uri="{FF2B5EF4-FFF2-40B4-BE49-F238E27FC236}">
              <a16:creationId xmlns:a16="http://schemas.microsoft.com/office/drawing/2014/main" id="{A7EA60A9-7439-401A-8FC8-15C1A3960270}"/>
            </a:ext>
          </a:extLst>
        </xdr:cNvPr>
        <xdr:cNvPicPr>
          <a:picLocks noChangeAspect="1"/>
        </xdr:cNvPicPr>
      </xdr:nvPicPr>
      <xdr:blipFill>
        <a:blip xmlns:r="http://schemas.openxmlformats.org/officeDocument/2006/relationships" r:embed="rId1"/>
        <a:stretch>
          <a:fillRect/>
        </a:stretch>
      </xdr:blipFill>
      <xdr:spPr>
        <a:xfrm>
          <a:off x="6383432" y="12517530"/>
          <a:ext cx="3045758" cy="303934"/>
        </a:xfrm>
        <a:prstGeom prst="rect">
          <a:avLst/>
        </a:prstGeom>
      </xdr:spPr>
    </xdr:pic>
    <xdr:clientData/>
  </xdr:twoCellAnchor>
  <xdr:twoCellAnchor editAs="oneCell">
    <xdr:from>
      <xdr:col>12</xdr:col>
      <xdr:colOff>78442</xdr:colOff>
      <xdr:row>20</xdr:row>
      <xdr:rowOff>67236</xdr:rowOff>
    </xdr:from>
    <xdr:to>
      <xdr:col>13</xdr:col>
      <xdr:colOff>661147</xdr:colOff>
      <xdr:row>40</xdr:row>
      <xdr:rowOff>15134</xdr:rowOff>
    </xdr:to>
    <xdr:pic>
      <xdr:nvPicPr>
        <xdr:cNvPr id="4" name="Picture 3">
          <a:extLst>
            <a:ext uri="{FF2B5EF4-FFF2-40B4-BE49-F238E27FC236}">
              <a16:creationId xmlns:a16="http://schemas.microsoft.com/office/drawing/2014/main" id="{AE56BE13-8B82-4C21-89F9-D1658E63E582}"/>
            </a:ext>
          </a:extLst>
        </xdr:cNvPr>
        <xdr:cNvPicPr>
          <a:picLocks noChangeAspect="1"/>
        </xdr:cNvPicPr>
      </xdr:nvPicPr>
      <xdr:blipFill rotWithShape="1">
        <a:blip xmlns:r="http://schemas.openxmlformats.org/officeDocument/2006/relationships" r:embed="rId2"/>
        <a:srcRect t="41921"/>
        <a:stretch/>
      </xdr:blipFill>
      <xdr:spPr>
        <a:xfrm>
          <a:off x="10613092" y="8392086"/>
          <a:ext cx="3249705" cy="41388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h\source\rac\DATA\B_Phu%20Thai%20HP\FY%2001-02\Fundamental%20Track\MSOffice\Excel\XL97\FA\FA3006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ong\e\thang\Daiichi\Denso\Quang(fertilizer-%20Ca%20mau)\Civils\ammonia\6823%20PS%2017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ome\vtcc-anhnq54\Downloads\DMP\TNH\Kehoach1\c\Hoanganh\TG%20Vinh.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ehoach1\c\Hoanganh\TG%20Vinh.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A%20giang\DOCUMENT\DAUTHAU\Dungquat\GOI3\DUNGQUAT-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Work\02%20-%20Doi%2005\02%20-%20Nam%202007\02%20-%20Phan%20cap%202007\03%20-%20Mau\1-XNTK\3-MR%20HUNG\Dong%20nai\CQHonai\CQ%20HO%20NAI%20ok\capqua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CDT2002\KCN%20BH\Sua%20BCDT\TD%20AN%20BINH_M.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BCDT2002\KCN%20BH\Sua%20BCDT\TD%20AN%20BINH_M.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ome\vtcc-anhnq54\Downloads\DMP\TNH\May2\d\1-VUMYEN\2-binduo\1-MCAP\2001\H-%20Dau%20tieng\Du-an\Thiet%20ke%20mang%20cap%20Huyen%20Dau%20tieng%20Tinh%20Binh%20Duong-%20lan%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ay2\d\1-VUMYEN\2-binduo\1-MCAP\2001\H-%20Dau%20tieng\Du-an\Thiet%20ke%20mang%20cap%20Huyen%20Dau%20tieng%20Tinh%20Binh%20Duong-%20lan%20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ome\vtcc-anhnq54\Downloads\DMP\TNH\Kehoach1\c\Hoanganh\Giang\Ctao%20luoi%20khu%20Chau%20Giang%20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kret\c\Documents%20and%20Settings\&#37428;&#26408;&#12288;&#36948;&#21705;\Local%20Settings\Temporary%20Internet%20Files\Content.IE5\XV65FD25\BOURJOIS\BOURJBQ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ehoach1\c\Hoanganh\Giang\Ctao%20luoi%20khu%20Chau%20Giang%20B.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sers\dndanh\AppData\Local\Temp\PROGRAM%20FILES\MICROSOFT%20OFFICE\OFFICE\xlstart\Persona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dndanh\AppData\Local\Temp\PROGRAM%20FILES\MICROSOFT%20OFFICE\OFFICE\xlstart\Perso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ome\vtcc-anhnq54\Downloads\DMP\TNH\Kehoach2\c\thao\Hanoi\7khudd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ehoach2\c\thao\Hanoi\7khudd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ome\vtcc-anhnq54\Downloads\DMP\TNH\Computer2\c\UOC\DUTOAN\XDCB\TKDUAN\UOC\DUTOAN\XDCB\DU_AN\EXCEL\HUONGST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omputer2\c\UOC\DUTOAN\XDCB\TKDUAN\UOC\DUTOAN\XDCB\DU_AN\EXCEL\HUONGSTD.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Startup" Target="PERSO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Users\dndanh\AppData\Local\Temp\TRUNG\Adsl2003\TRUNG\Seagames2003\TSLSeagamesTaynam\DCuong\Nha%203%20tang\THop%20Xet%20thau%20Nha%20chinh%203%20tang.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Users\dndanh\AppData\Local\Temp\TRUNG\Adsl2003\TRUNG\Seagames2003\TSLSeagamesTaynam\DCuong\Nha%203%20tang\THop%20Xet%20thau%20Nha%20chinh%203%20ta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me\vtcc-anhnq54\Downloads\DMP\TNH\Sach\source\rac\DATA\B_Phu%20Thai%20HP\FY%2001-02\Fundamental%20Track\MSOffice\Excel\XL97\FA\FA30060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ome\vtcc-anhnq54\Downloads\DMP\TNH\STA022-N2\Construction\WORKS\6787\civil\final\option\6787CWFASE2CASE2_0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home\vtcc-anhnq54\Downloads\DMP\TNH\Kehoach2\c\thao\Namdinh\Yen%20Dinh%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Kehoach2\c\thao\Namdinh\Yen%20Dinh%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home\vtcc-anhnq54\Downloads\DMP\TNH\Kehoach2\c\thao\Nghean\benthu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ehoach2\c\thao\Nghean\benthuy.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home\vtcc-anhnq54\Downloads\DMP\TNH\Kehoach2\c\thao\Namdinh\tranlam.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ehoach2\c\thao\Namdinh\tranlam.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home\vtcc-anhnq54\Downloads\DMP\TNH\Kehoach3\c\Hoa\Van%20Giang%20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Kehoach3\c\Hoa\Van%20Giang%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vtcc-anhnq54\Downloads\DMP\TNH\Sekret\c\Documents%20and%20Settings\&#37428;&#26408;&#12288;&#36948;&#21705;\Local%20Settings\Temporary%20Internet%20Files\Content.IE5\XV65FD25\BOURJOIS\BOURJBQ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Users\dndanh\AppData\Local\Temp\vat_tu.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Users\dndanh\AppData\Local\Temp\vat_tu.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Nam%202012\Tham%20dinh\benhvien\230383-BVQN%20-%20LAN4-130424%20(Final-sua%20lai).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J:\WINDOWS\TEMP\IBASE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home\vtcc-anhnq54\Downloads\DMP\TNH\J:\WINDOWS\TEMP\IBASE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My%20Documents\A%20giang\CS3408\Standard\RP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home\vtcc-anhnq54\Downloads\DMP\TNH\Computer2\c\UOC\DUTOAN\XDCB\TKDUAN\UOC\DUTOAN\XDCB\DU_AN\BIA_DADT.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omputer2\c\UOC\DUTOAN\XDCB\TKDUAN\UOC\DUTOAN\XDCB\DU_AN\BIA_DADT.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home\vtcc-anhnq54\Downloads\DMP\TNH\Kehoach2\c\dinh-hung\hanoi\lo984E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Kehoach2\c\dinh-hung\hanoi\lo984E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sers\dndanh\AppData\Local\Temp\Qu&#232;c%20Tu&#202;n\Ngo&#185;i%20Vi\Ngo&#185;i%20th&#181;nh\Thanh%20tr&#215;\C&#184;p%20100x2%20TTr&#215;\C&#184;p%20100x2%20TTr&#215;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home\vtcc-anhnq54\Downloads\DMP\TNH\Computer2\c\Nhomkhac\Y&#170;n%20S&#235;\NHOMKHAC\HUYHUNG\OCD\TIEN\YENPHU\1STAND\1VCHUONG\TK-VCH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omputer2\c\Nhomkhac\Y&#170;n%20S&#235;\NHOMKHAC\HUYHUNG\OCD\TIEN\YENPHU\1STAND\1VCHUONG\TK-VCH1.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F:\.shortcut-targets-by-id\1-cfLLStOwrkMXON6V1YIwIZYZuIovt1b\DichVu\2023\TPHCM\SAWACO\NOC%20-%20SAWACO\BAO%20CAO%20KHA%20THI\23.04.20-BCNCKT.NOC.SAWACO_v3.2\Dutoanv4\23.04.20.TONGDUTOA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ndanh\AppData\Local\Temp\Qu&#232;c%20Tu&#202;n\Ngo&#185;i%20Vi\Ngo&#185;i%20th&#181;nh\Thanh%20tr&#215;\C&#184;p%20100x2%20TTr&#215;\C&#184;p%20100x2%20TTr&#21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vtcc-anhnq54\Downloads\DMP\TNH\Kehoach1\c\Phuong\ThanhHoa\TBA110ThoXua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ehoach1\c\Phuong\ThanhHoa\TBA110ThoXu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ome\vtcc-anhnq54\Downloads\DMP\TNH\Duong\e\thang\Daiichi\Denso\Quang(fertilizer-%20Ca%20mau)\Civils\ammonia\6823%20PS%2017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 val="PNT-QUOT-#3"/>
      <sheetName val="COAT&amp;WRAP-QIO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TT35"/>
      <sheetName val="LuongNC-ApDungTinhCSDL"/>
      <sheetName val="CSDL"/>
      <sheetName val="GTB"/>
      <sheetName val="LamRo-GiaHaTangCNTT(cũ)BỎ-NoiSu"/>
      <sheetName val="TDT"/>
      <sheetName val="GPM"/>
      <sheetName val="TMĐT"/>
      <sheetName val="NoiSuyPM"/>
      <sheetName val="NoiSuyPC"/>
    </sheetNames>
    <sheetDataSet>
      <sheetData sheetId="0"/>
      <sheetData sheetId="1"/>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BTTBA"/>
      <sheetName val="HTCS"/>
      <sheetName val="KT"/>
      <sheetName val="vc"/>
      <sheetName val="THctiet"/>
      <sheetName val="TH (2)"/>
      <sheetName val="bia"/>
      <sheetName val="Quantity"/>
      <sheetName val="TT35"/>
      <sheetName val="MTL$-INTER"/>
      <sheetName val="Hoa sat"/>
      <sheetName val="Thanh toan"/>
      <sheetName val="XL4Poppy"/>
      <sheetName val="Tbi"/>
      <sheetName val="TN"/>
      <sheetName val="CLVL"/>
      <sheetName val="Bu tru VL"/>
      <sheetName val="THTT"/>
      <sheetName val="00000000"/>
      <sheetName val="XT_Buoc 3"/>
      <sheetName val="gtrinh"/>
      <sheetName val="v聣"/>
      <sheetName val="CTbe tong"/>
      <sheetName val="CTDZ 0.4+cto"/>
      <sheetName val="Don gia"/>
      <sheetName val="tienluong"/>
      <sheetName val="TT_0,4KV"/>
      <sheetName val="KH-Q1,Q2,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DZ22"/>
      <sheetName val="DZ22"/>
      <sheetName val="BTTBA"/>
      <sheetName val="HTCS"/>
      <sheetName val="KT"/>
      <sheetName val="vc"/>
      <sheetName val="THctiet"/>
      <sheetName val="TH (2)"/>
      <sheetName val="bia"/>
      <sheetName val="Quantity"/>
      <sheetName val="TT35"/>
      <sheetName val="MTL$-INTER"/>
      <sheetName val="Hoa sat"/>
      <sheetName val="Thanh toan"/>
      <sheetName val="XL4Poppy"/>
      <sheetName val="Tbi"/>
      <sheetName val="TN"/>
      <sheetName val="CLVL"/>
      <sheetName val="Bu tru VL"/>
      <sheetName val="THTT"/>
      <sheetName val="00000000"/>
      <sheetName val="XT_Buoc 3"/>
      <sheetName val="gtrinh"/>
      <sheetName val="v聣"/>
      <sheetName val="CTbe tong"/>
      <sheetName val="CTDZ 0.4+cto"/>
      <sheetName val="Don gia"/>
      <sheetName val="tienluong"/>
      <sheetName val="TT_0,4KV"/>
      <sheetName val="KH-Q1,Q2,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L$-INTER"/>
      <sheetName val="MTL$-TRUNCK-AG"/>
      <sheetName val="MTL$-PRODTANK-UG"/>
      <sheetName val="MTL$-PRODTANK-AG"/>
      <sheetName val="MTL$-JETTY"/>
      <sheetName val="MTL$-TRUNCK-UG"/>
      <sheetName val="XL4Poppy"/>
      <sheetName val="TTDZ22"/>
    </sheetNames>
    <sheetDataSet>
      <sheetData sheetId="0"/>
      <sheetData sheetId="1"/>
      <sheetData sheetId="2"/>
      <sheetData sheetId="3"/>
      <sheetData sheetId="4"/>
      <sheetData sheetId="5"/>
      <sheetData sheetId="6"/>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hietke"/>
      <sheetName val="BiaTke"/>
      <sheetName val="BiaDA"/>
      <sheetName val="TH"/>
      <sheetName val="cpkhac"/>
      <sheetName val="XLtuyen"/>
      <sheetName val="xltbi"/>
      <sheetName val="Thiet bi"/>
      <sheetName val="Bia"/>
      <sheetName val="THCPK"/>
      <sheetName val="THchung"/>
      <sheetName val="THXL"/>
      <sheetName val="XL4Poppy"/>
      <sheetName val="MTL$-IN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p lieu"/>
      <sheetName val="CLVT"/>
      <sheetName val="KLTH"/>
      <sheetName val="DG-TH"/>
      <sheetName val="Vtu theo DM"/>
      <sheetName val="VT khac"/>
      <sheetName val="NC ngoai"/>
      <sheetName val="CP cap"/>
      <sheetName val="Van chuyen"/>
      <sheetName val="Th"/>
      <sheetName val="Dg"/>
      <sheetName val="Hoan von"/>
      <sheetName val="XL4Poppy"/>
      <sheetName val="Sheet1"/>
      <sheetName val="congthuc"/>
      <sheetName val="DGVTU"/>
      <sheetName val="DG-VCHUYEN"/>
      <sheetName val="Add-Mail"/>
      <sheetName val="Dangphi"/>
      <sheetName val="dienthoai noibo"/>
      <sheetName val="Don-gia Van chuyen"/>
      <sheetName val="Thiet 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hap lieu"/>
      <sheetName val="CLVT"/>
      <sheetName val="KLTH"/>
      <sheetName val="DG-TH"/>
      <sheetName val="Vtu theo DM"/>
      <sheetName val="VT khac"/>
      <sheetName val="NC ngoai"/>
      <sheetName val="CP cap"/>
      <sheetName val="Van chuyen"/>
      <sheetName val="Th"/>
      <sheetName val="Dg"/>
      <sheetName val="Hoan von"/>
      <sheetName val="XL4Poppy"/>
      <sheetName val="Sheet1"/>
      <sheetName val="congthuc"/>
      <sheetName val="DGVTU"/>
      <sheetName val="DG-VCHUYEN"/>
      <sheetName val="Add-Mail"/>
      <sheetName val="Dangphi"/>
      <sheetName val="dienthoai noibo"/>
      <sheetName val="Don-gia Van chuyen"/>
      <sheetName val="Thiet b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moi"/>
      <sheetName val="Bia TK"/>
      <sheetName val="TH"/>
      <sheetName val="CAP"/>
      <sheetName val="VTK"/>
      <sheetName val="XLAP"/>
      <sheetName val="VCHUYEN"/>
      <sheetName val="D.giai "/>
      <sheetName val="XL-MAU"/>
      <sheetName val="DG -CT"/>
      <sheetName val="DTRONG"/>
      <sheetName val="luu"/>
      <sheetName val="Test"/>
      <sheetName val="KL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vmoi"/>
      <sheetName val="Bia TK"/>
      <sheetName val="TH"/>
      <sheetName val="CAP"/>
      <sheetName val="VTK"/>
      <sheetName val="XLAP"/>
      <sheetName val="VCHUYEN"/>
      <sheetName val="D.giai "/>
      <sheetName val="XL-MAU"/>
      <sheetName val="DG -CT"/>
      <sheetName val="DTRONG"/>
      <sheetName val="luu"/>
      <sheetName val="Test"/>
      <sheetName val="KLT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DG -CT"/>
      <sheetName val="THDZ0_4"/>
      <sheetName val="TTDZ22"/>
      <sheetName val="Ctao luoi khu Chau Giang B"/>
      <sheetName val="DonGiaLD"/>
      <sheetName val="qui_1"/>
      <sheetName val="qui_2"/>
      <sheetName val="qui_3"/>
      <sheetName val="Qui_4"/>
      <sheetName val="Thanh_ly"/>
      <sheetName val="Sheet8"/>
      <sheetName val="Sheet9"/>
      <sheetName val="Sheet10"/>
      <sheetName val="Sheet11"/>
      <sheetName val="Sheet12"/>
      <sheetName val="Sheet13"/>
      <sheetName val="Sheet14"/>
      <sheetName val="XXXXXXXX"/>
      <sheetName val="gvl"/>
      <sheetName val="TH VL, NC, DDHT Thanhphuoc"/>
      <sheetName val="DG"/>
      <sheetName val="TONGKE-HT"/>
      <sheetName val="DON GIA"/>
      <sheetName val="VL_NC_MT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thwork"/>
      <sheetName val="TenderAnaly"/>
      <sheetName val="AppendixA"/>
      <sheetName val="BQ"/>
      <sheetName val="GrossBQ"/>
      <sheetName val="GrossBQ (2)"/>
      <sheetName val="BQ(2)"/>
      <sheetName val="BQ(3)"/>
      <sheetName val="Summary"/>
      <sheetName val="G1"/>
      <sheetName val="FlrArea"/>
      <sheetName val="Analysis"/>
      <sheetName val="Notes"/>
      <sheetName val="Prelims"/>
      <sheetName val="Site Expense"/>
      <sheetName val="Steelwork"/>
      <sheetName val="ExtWalls"/>
      <sheetName val="Founds"/>
      <sheetName val="Slab"/>
      <sheetName val="Retaining Wall"/>
      <sheetName val="Summary Final"/>
      <sheetName val="G1 Final"/>
      <sheetName val="FA-LISTING"/>
      <sheetName val="Thiet bi"/>
      <sheetName val="Nhan cong"/>
      <sheetName val="GrossBQ_(2)"/>
      <sheetName val="공업용수관로"/>
      <sheetName val="負荷集計（断熱不燃）"/>
      <sheetName val="BOURJBQ1"/>
      <sheetName val="Project Execution Report"/>
      <sheetName val="escon"/>
      <sheetName val="MTP"/>
      <sheetName val="PNT-QUOT-#3"/>
      <sheetName val="COAT&amp;WRAP-QIOT-#3"/>
      <sheetName val="general notes   "/>
      <sheetName val="Config"/>
      <sheetName val="토공"/>
      <sheetName val="D_MUC"/>
      <sheetName val="FitOutConfCentre"/>
      <sheetName val="DL1"/>
      <sheetName val=""/>
      <sheetName val="Sheet1"/>
      <sheetName val="DATA"/>
      <sheetName val="INFOR-ST"/>
      <sheetName val="Chiet tinh dz35"/>
      <sheetName val="GrossBQ_(2)1"/>
      <sheetName val="Site_Expense"/>
      <sheetName val="Retaining_Wall"/>
      <sheetName val="Summary_Final"/>
      <sheetName val="G1_Final"/>
      <sheetName val="Thiet_bi"/>
      <sheetName val="Nhan_cong"/>
      <sheetName val="Project_Execution_Report"/>
      <sheetName val="CP THEO 957"/>
      <sheetName val="DGchitiet "/>
      <sheetName val="Du toan"/>
      <sheetName val="CT Thang Mo"/>
      <sheetName val="CT  PL"/>
      <sheetName val="집계표"/>
      <sheetName val="Tongke"/>
      <sheetName val="GLV-TB"/>
      <sheetName val="tifico"/>
      <sheetName val="TONG HOP KHOI LUONG"/>
      <sheetName val="E-POD WD"/>
      <sheetName val="E-T1 WD"/>
      <sheetName val="E-T2 WD"/>
      <sheetName val="E-T3 WD"/>
      <sheetName val="E-T4 WD"/>
      <sheetName val="E-T5 WD"/>
      <sheetName val="PS-POD WD"/>
      <sheetName val="PS-T1 WD"/>
      <sheetName val="PS-T2 WD"/>
      <sheetName val="PS-T3 WD"/>
      <sheetName val="PS-T4 WD"/>
      <sheetName val="PS-T5 WD"/>
      <sheetName val="ACMV-POD WD"/>
      <sheetName val="ACMV-T1 WD"/>
      <sheetName val="ACMV-T2 WD"/>
      <sheetName val="ACMV-T3 WD"/>
      <sheetName val="ACMV-T4 WD"/>
      <sheetName val="ACMV-T5 WD"/>
      <sheetName val="FP-POD WD"/>
      <sheetName val="FP-T1 WD"/>
      <sheetName val="FP-T2 WD"/>
      <sheetName val="FP-T3 WD"/>
      <sheetName val="FP-T4 WD"/>
      <sheetName val="FP-T5 WD"/>
      <sheetName val="LIFT WD"/>
      <sheetName val="AC.T5"/>
      <sheetName val="MFĐ TT"/>
      <sheetName val="CAR PARKING TT"/>
      <sheetName val="VTTB"/>
      <sheetName val="Landscape"/>
      <sheetName val="Input"/>
      <sheetName val="Cash2"/>
      <sheetName val="Z"/>
      <sheetName val="GIAVLIEU"/>
      <sheetName val="ma HD AB"/>
      <sheetName val="dropdown"/>
      <sheetName val=" Net Break Down"/>
      <sheetName val="G1(09Dec改訂)"/>
      <sheetName val="Project Data"/>
      <sheetName val="chitimc"/>
      <sheetName val="dongia (2)"/>
      <sheetName val="giathanh1"/>
      <sheetName val="THPDMoi  (2)"/>
      <sheetName val="gtrinh"/>
      <sheetName val="phuluc1"/>
      <sheetName val="lam-moi"/>
      <sheetName val="DONGIA"/>
      <sheetName val="thao-go"/>
      <sheetName val="DON GIA"/>
      <sheetName val="TONGKE-HT"/>
      <sheetName val="DG"/>
      <sheetName val="#REF"/>
      <sheetName val="dtxl"/>
      <sheetName val="t-h HA THE"/>
      <sheetName val="CHITIET VL-NC-TT -1p"/>
      <sheetName val="TONG HOP VL-NC TT"/>
      <sheetName val="TH XL"/>
      <sheetName val="VC"/>
      <sheetName val="chitiet"/>
      <sheetName val="Tiepdia"/>
      <sheetName val="CHITIET VL-NC-TT-3p"/>
      <sheetName val="TDTKP"/>
      <sheetName val="TDTKP1"/>
      <sheetName val="KPVC-BD "/>
      <sheetName val="CHITIET VL-NC"/>
      <sheetName val="NOTE"/>
      <sheetName val="code HTT THap"/>
      <sheetName val="Tong hop vat tu"/>
      <sheetName val="Phan tich ca may"/>
      <sheetName val="Chenh lech ca may"/>
      <sheetName val="Chenh lech vat tu"/>
      <sheetName val="Chiet tinh don gia CM"/>
      <sheetName val="TLg CN&amp;Laixe"/>
      <sheetName val="TLg CN&amp;Laixe (2)"/>
      <sheetName val="TLg Laitau"/>
      <sheetName val="TLg Laitau (2)"/>
      <sheetName val="Bill 2.1 Villa Outside"/>
      <sheetName val="Analisa"/>
      <sheetName val="GrossBQ_(2)2"/>
      <sheetName val="Site_Expense1"/>
      <sheetName val="Retaining_Wall1"/>
      <sheetName val="Summary_Final1"/>
      <sheetName val="G1_Final1"/>
      <sheetName val="Thiet_bi1"/>
      <sheetName val="Nhan_cong1"/>
      <sheetName val="general_notes___"/>
      <sheetName val="Project_Execution_Report1"/>
      <sheetName val="Chiet_tinh_dz35"/>
      <sheetName val="CP_THEO_957"/>
      <sheetName val="DGchitiet_"/>
      <sheetName val="Du_toan"/>
      <sheetName val="CT_Thang_Mo"/>
      <sheetName val="CT__PL"/>
      <sheetName val="E-POD_WD"/>
      <sheetName val="E-T1_WD"/>
      <sheetName val="E-T2_WD"/>
      <sheetName val="E-T3_WD"/>
      <sheetName val="E-T4_WD"/>
      <sheetName val="E-T5_WD"/>
      <sheetName val="PS-POD_WD"/>
      <sheetName val="PS-T1_WD"/>
      <sheetName val="PS-T2_WD"/>
      <sheetName val="PS-T3_WD"/>
      <sheetName val="PS-T4_WD"/>
      <sheetName val="PS-T5_WD"/>
      <sheetName val="ACMV-POD_WD"/>
      <sheetName val="ACMV-T1_WD"/>
      <sheetName val="ACMV-T2_WD"/>
      <sheetName val="ACMV-T3_WD"/>
      <sheetName val="ACMV-T4_WD"/>
      <sheetName val="ACMV-T5_WD"/>
      <sheetName val="FP-POD_WD"/>
      <sheetName val="FP-T1_WD"/>
      <sheetName val="FP-T2_WD"/>
      <sheetName val="FP-T3_WD"/>
      <sheetName val="FP-T4_WD"/>
      <sheetName val="FP-T5_WD"/>
      <sheetName val="LIFT_WD"/>
      <sheetName val="AC_T5"/>
      <sheetName val="MFĐ_TT"/>
      <sheetName val="CAR_PARKING_TT"/>
      <sheetName val="_Net_Break_Down"/>
      <sheetName val="Project_Data"/>
      <sheetName val="6MONTHS"/>
      <sheetName val="TinhGiaNC"/>
      <sheetName val="Tong du toan"/>
      <sheetName val=" "/>
      <sheetName val="금융비용"/>
      <sheetName val="Main_Mech"/>
      <sheetName val="Sub_Mech"/>
      <sheetName val="Slim 2 cánh &amp; 2 vách"/>
      <sheetName val="gVL"/>
      <sheetName val="TONG_HOP_KHOI_LUONG"/>
      <sheetName val="ma_HD_AB"/>
      <sheetName val="QL Dự án"/>
      <sheetName val="3.thể hiện"/>
      <sheetName val="05. Data_Cash Flow"/>
      <sheetName val="Open Drain Caisson Pump"/>
      <sheetName val="TH_VLXD"/>
      <sheetName val="RAB AR&amp;STR"/>
      <sheetName val="XL4Poppy"/>
      <sheetName val="dongia_(2)"/>
      <sheetName val="THPDMoi__(2)"/>
      <sheetName val="DON_GIA"/>
      <sheetName val="t-h_HA_THE"/>
      <sheetName val="CHITIET_VL-NC-TT_-1p"/>
      <sheetName val="TONG_HOP_VL-NC_TT"/>
      <sheetName val="TH_XL"/>
      <sheetName val="CHITIET_VL-NC-TT-3p"/>
      <sheetName val="KPVC-BD_"/>
      <sheetName val="CHITIET_VL-NC"/>
      <sheetName val="Tong_hop_vat_tu"/>
      <sheetName val="Phan_tich_ca_may"/>
      <sheetName val="Chenh_lech_ca_may"/>
      <sheetName val="Chenh_lech_vat_tu"/>
      <sheetName val="Chiet_tinh_don_gia_CM"/>
      <sheetName val="TLg_CN&amp;Laixe"/>
      <sheetName val="TLg_CN&amp;Laixe_(2)"/>
      <sheetName val="TLg_Laitau"/>
      <sheetName val="TLg_Laitau_(2)"/>
      <sheetName val="XLR_NoRangeSheet"/>
      <sheetName val="Data Validation"/>
      <sheetName val="Vat Tu"/>
      <sheetName val="Khoan LSP (2)"/>
      <sheetName val="Rebar"/>
      <sheetName val="Div26 - Elect"/>
      <sheetName val="노임단가"/>
      <sheetName val="내역"/>
      <sheetName val="Bill 03 - ACMV"/>
      <sheetName val="Sheet2"/>
      <sheetName val="Electrical Breakdown"/>
      <sheetName val="KL thanh toan-Xuan Dao"/>
      <sheetName val="Code"/>
      <sheetName val="vlieu"/>
      <sheetName val="$TEXT1$"/>
      <sheetName val="DuToan"/>
      <sheetName val="GrossBQ_(2)3"/>
      <sheetName val="Site_Expense2"/>
      <sheetName val="Retaining_Wall2"/>
      <sheetName val="Summary_Final2"/>
      <sheetName val="G1_Final2"/>
      <sheetName val="Thiet_bi2"/>
      <sheetName val="Nhan_cong2"/>
      <sheetName val="Project_Execution_Report2"/>
      <sheetName val="general_notes___1"/>
      <sheetName val="Chiet_tinh_dz351"/>
      <sheetName val="CP_THEO_9571"/>
      <sheetName val="DGchitiet_1"/>
      <sheetName val="Du_toan1"/>
      <sheetName val="CT_Thang_Mo1"/>
      <sheetName val="CT__PL1"/>
      <sheetName val="TONG_HOP_KHOI_LUONG1"/>
      <sheetName val="E-POD_WD1"/>
      <sheetName val="E-T1_WD1"/>
      <sheetName val="E-T2_WD1"/>
      <sheetName val="E-T3_WD1"/>
      <sheetName val="E-T4_WD1"/>
      <sheetName val="E-T5_WD1"/>
      <sheetName val="PS-POD_WD1"/>
      <sheetName val="PS-T1_WD1"/>
      <sheetName val="PS-T2_WD1"/>
      <sheetName val="PS-T3_WD1"/>
      <sheetName val="PS-T4_WD1"/>
      <sheetName val="PS-T5_WD1"/>
      <sheetName val="ACMV-POD_WD1"/>
      <sheetName val="ACMV-T1_WD1"/>
      <sheetName val="ACMV-T2_WD1"/>
      <sheetName val="ACMV-T3_WD1"/>
      <sheetName val="ACMV-T4_WD1"/>
      <sheetName val="ACMV-T5_WD1"/>
      <sheetName val="FP-POD_WD1"/>
      <sheetName val="FP-T1_WD1"/>
      <sheetName val="FP-T2_WD1"/>
      <sheetName val="FP-T3_WD1"/>
      <sheetName val="FP-T4_WD1"/>
      <sheetName val="FP-T5_WD1"/>
      <sheetName val="LIFT_WD1"/>
      <sheetName val="AC_T51"/>
      <sheetName val="MFĐ_TT1"/>
      <sheetName val="CAR_PARKING_TT1"/>
      <sheetName val="ma_HD_AB1"/>
      <sheetName val="dongia_(2)1"/>
      <sheetName val="THPDMoi__(2)1"/>
      <sheetName val="DON_GIA1"/>
      <sheetName val="t-h_HA_THE1"/>
      <sheetName val="CHITIET_VL-NC-TT_-1p1"/>
      <sheetName val="TONG_HOP_VL-NC_TT1"/>
      <sheetName val="TH_XL1"/>
      <sheetName val="CHITIET_VL-NC-TT-3p1"/>
      <sheetName val="KPVC-BD_1"/>
      <sheetName val="CHITIET_VL-NC1"/>
      <sheetName val="_Net_Break_Down1"/>
      <sheetName val="Project_Data1"/>
      <sheetName val="Tong_hop_vat_tu1"/>
      <sheetName val="Phan_tich_ca_may1"/>
      <sheetName val="Chenh_lech_ca_may1"/>
      <sheetName val="Chenh_lech_vat_tu1"/>
      <sheetName val="Chiet_tinh_don_gia_CM1"/>
      <sheetName val="TLg_CN&amp;Laixe1"/>
      <sheetName val="TLg_CN&amp;Laixe_(2)1"/>
      <sheetName val="TLg_Laitau1"/>
      <sheetName val="TLg_Laitau_(2)1"/>
      <sheetName val="Bill_2_1_Villa_Outside"/>
      <sheetName val="Tong_du_toan"/>
      <sheetName val="_"/>
      <sheetName val="code_HTT_THap"/>
      <sheetName val="Slim_2_cánh_&amp;_2_vách"/>
      <sheetName val="QL_Dự_án"/>
      <sheetName val="RAB_AR&amp;STR"/>
      <sheetName val="Khoan_LSP_(2)"/>
      <sheetName val="3_thể_hiện"/>
      <sheetName val="05__Data_Cash_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refreshError="1"/>
      <sheetData sheetId="198" refreshError="1"/>
      <sheetData sheetId="199" refreshError="1"/>
      <sheetData sheetId="200" refreshError="1"/>
      <sheetData sheetId="201" refreshError="1"/>
      <sheetData sheetId="202"/>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TB"/>
      <sheetName val="TT35"/>
      <sheetName val="BT35"/>
      <sheetName val="TH DZ35"/>
      <sheetName val="ThietBi"/>
      <sheetName val="TTTram"/>
      <sheetName val="BTTram"/>
      <sheetName val="THTram"/>
      <sheetName val="TT0,4"/>
      <sheetName val="BTDZ0,4"/>
      <sheetName val="THDZ0,4"/>
      <sheetName val="BTCT"/>
      <sheetName val="THCT"/>
      <sheetName val="PGVT"/>
      <sheetName val="BBNT"/>
      <sheetName val="tomat"/>
      <sheetName val="DG -CT"/>
      <sheetName val="THDZ0_4"/>
      <sheetName val="TTDZ22"/>
      <sheetName val="Ctao luoi khu Chau Giang B"/>
      <sheetName val="DonGiaLD"/>
      <sheetName val="qui_1"/>
      <sheetName val="qui_2"/>
      <sheetName val="qui_3"/>
      <sheetName val="Qui_4"/>
      <sheetName val="Thanh_ly"/>
      <sheetName val="Sheet8"/>
      <sheetName val="Sheet9"/>
      <sheetName val="Sheet10"/>
      <sheetName val="Sheet11"/>
      <sheetName val="Sheet12"/>
      <sheetName val="Sheet13"/>
      <sheetName val="Sheet14"/>
      <sheetName val="XXXXXXXX"/>
      <sheetName val="gvl"/>
      <sheetName val="TH VL, NC, DDHT Thanhphuoc"/>
      <sheetName val="DG"/>
      <sheetName val="TONGKE-HT"/>
      <sheetName val="DON GIA"/>
      <sheetName val="VL_NC_MT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M"/>
      <sheetName val="DonGiaLD"/>
      <sheetName val="Convert Font"/>
      <sheetName val="So_Chu"/>
      <sheetName val="Module1"/>
      <sheetName val="Module2"/>
      <sheetName val="Personal"/>
      <sheetName val="THCT"/>
      <sheetName val="THDZ0,4"/>
      <sheetName val="TH DZ35"/>
      <sheetName val="THTram"/>
    </sheetNames>
    <definedNames>
      <definedName name="Drop2"/>
      <definedName name="Drop3"/>
      <definedName name="So_Chu.Drop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M"/>
      <sheetName val="DonGiaLD"/>
      <sheetName val="Convert Font"/>
      <sheetName val="So_Chu"/>
      <sheetName val="Module1"/>
      <sheetName val="Module2"/>
      <sheetName val="Personal"/>
      <sheetName val="THCT"/>
      <sheetName val="THDZ0,4"/>
      <sheetName val="TH DZ35"/>
      <sheetName val="THT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
      <sheetName val="b¶ng dù trï PS"/>
      <sheetName val="b¶ng tæng hîp"/>
      <sheetName val="BT"/>
      <sheetName val="Sheet9"/>
      <sheetName val="Sheet10"/>
      <sheetName val="Sheet11"/>
      <sheetName val="Sheet12"/>
      <sheetName val="Sheet13"/>
      <sheetName val="Sheet14"/>
      <sheetName val="Sheet15"/>
      <sheetName val="Sheet16"/>
      <sheetName val="7khudda"/>
      <sheetName val="TT35"/>
      <sheetName val="_gi_"/>
      <sheetName val="THCT"/>
      <sheetName val="THDZ0,4"/>
      <sheetName val="TH DZ35"/>
      <sheetName val="THTram"/>
      <sheetName val="Sheet1"/>
      <sheetName val="gvl"/>
      <sheetName val="KDinh"/>
      <sheetName val="GT_thau"/>
      <sheetName val="Bang DT"/>
    </sheetNames>
    <definedNames>
      <definedName name="Drop2"/>
      <definedName name="Drop3"/>
      <definedName name="So_Chu.Drop1"/>
      <definedName name="So_Chu.Drop3"/>
      <definedName name="so_chu.So_Xa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
      <sheetName val="b¶ng dù trï PS"/>
      <sheetName val="b¶ng tæng hîp"/>
      <sheetName val="BT"/>
      <sheetName val="Sheet9"/>
      <sheetName val="Sheet10"/>
      <sheetName val="Sheet11"/>
      <sheetName val="Sheet12"/>
      <sheetName val="Sheet13"/>
      <sheetName val="Sheet14"/>
      <sheetName val="Sheet15"/>
      <sheetName val="Sheet16"/>
      <sheetName val="7khudda"/>
      <sheetName val="TT35"/>
      <sheetName val="_gi_"/>
      <sheetName val="THCT"/>
      <sheetName val="THDZ0,4"/>
      <sheetName val="TH DZ35"/>
      <sheetName val="THTram"/>
      <sheetName val="Sheet1"/>
      <sheetName val="gvl"/>
      <sheetName val="KDinh"/>
      <sheetName val="GT_thau"/>
      <sheetName val="Bang DT"/>
    </sheetNames>
    <definedNames>
      <definedName name="Drop2"/>
      <definedName name="Drop3"/>
      <definedName name="So_Chu.Drop1"/>
      <definedName name="So_Chu.Drop3"/>
      <definedName name="so_chu.So_Xau"/>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1"/>
      <sheetName val="Chi phi khac"/>
      <sheetName val="."/>
      <sheetName val="T.H Quyet toan"/>
      <sheetName val="K.capNinhSon"/>
      <sheetName val="D.Gia Tong Hop"/>
      <sheetName val="xay lap"/>
      <sheetName val="D.Gia Chi Tiet"/>
      <sheetName val="van chuyen "/>
      <sheetName val="di chuyen"/>
      <sheetName val="Vat Tu A"/>
      <sheetName val="00000000"/>
      <sheetName val="BIA DT"/>
      <sheetName val="TMDT"/>
      <sheetName val="THDT"/>
      <sheetName val="DG"/>
      <sheetName val="BG"/>
      <sheetName val="VC"/>
      <sheetName val="TTDT"/>
      <sheetName val="QD DT"/>
      <sheetName val="TTQT"/>
      <sheetName val="QDQT"/>
      <sheetName val="TLHD"/>
      <sheetName val="BIA QT"/>
      <sheetName val="TMQT"/>
      <sheetName val="THQT"/>
      <sheetName val="VT"/>
      <sheetName val="10000000"/>
      <sheetName val="20000000"/>
      <sheetName val="30000000"/>
      <sheetName val="40000000"/>
      <sheetName val="XL4Poppy"/>
      <sheetName val="HUONGSTD"/>
      <sheetName val="§g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1"/>
      <sheetName val="Chi phi khac"/>
      <sheetName val="."/>
      <sheetName val="T.H Quyet toan"/>
      <sheetName val="K.capNinhSon"/>
      <sheetName val="D.Gia Tong Hop"/>
      <sheetName val="xay lap"/>
      <sheetName val="D.Gia Chi Tiet"/>
      <sheetName val="van chuyen "/>
      <sheetName val="di chuyen"/>
      <sheetName val="Vat Tu A"/>
      <sheetName val="00000000"/>
      <sheetName val="BIA DT"/>
      <sheetName val="TMDT"/>
      <sheetName val="THDT"/>
      <sheetName val="DG"/>
      <sheetName val="BG"/>
      <sheetName val="VC"/>
      <sheetName val="TTDT"/>
      <sheetName val="QD DT"/>
      <sheetName val="TTQT"/>
      <sheetName val="QDQT"/>
      <sheetName val="TLHD"/>
      <sheetName val="BIA QT"/>
      <sheetName val="TMQT"/>
      <sheetName val="THQT"/>
      <sheetName val="VT"/>
      <sheetName val="10000000"/>
      <sheetName val="20000000"/>
      <sheetName val="30000000"/>
      <sheetName val="40000000"/>
      <sheetName val="XL4Poppy"/>
      <sheetName val="HUONGSTD"/>
      <sheetName val="§g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GiaLD"/>
      <sheetName val="Thietke"/>
      <sheetName val="So_Chu"/>
      <sheetName val="Module1"/>
      <sheetName val="Module2"/>
      <sheetName val="Sheet1"/>
      <sheetName val="Personal"/>
      <sheetName val="Convert Font"/>
      <sheetName val="Price"/>
      <sheetName val="Prog1"/>
      <sheetName val="Name_Person"/>
      <sheetName val="Cap bac LD"/>
      <sheetName val="Module3"/>
      <sheetName val="Module6"/>
      <sheetName val="Module7"/>
      <sheetName val="Module8"/>
      <sheetName val="Module4"/>
      <sheetName val="Module5"/>
      <sheetName val="CM"/>
      <sheetName val="ckyv"/>
      <sheetName val="d-x"/>
      <sheetName val="Sheet2"/>
      <sheetName val="Sheet3"/>
      <sheetName val="PTH"/>
      <sheetName val="Sheet4"/>
      <sheetName val="Sheet5"/>
      <sheetName val="To_Bia1"/>
      <sheetName val="To_Bia2 "/>
      <sheetName val="THKP"/>
      <sheetName val="Congbe"/>
      <sheetName val="dongiaNC"/>
      <sheetName val="CÃp bÄc lao Åång"/>
      <sheetName val="To_Bia 2"/>
      <sheetName val="THCPXL"/>
      <sheetName val="DT"/>
      <sheetName val="CLVT"/>
      <sheetName val="GTVT"/>
      <sheetName val="VC"/>
      <sheetName val="PCCB"/>
      <sheetName val="PCCAP"/>
      <sheetName val="VLNNGOAI"/>
      <sheetName val="XL"/>
      <sheetName val="THVTCT"/>
      <sheetName val="CPKHAC"/>
      <sheetName val="DGDB"/>
      <sheetName val="Doanh_thu"/>
      <sheetName val="Chi_phi"/>
      <sheetName val="Hoan_Von"/>
      <sheetName val="KHDT"/>
      <sheetName val="NhapCB"/>
      <sheetName val="Nhapcap"/>
      <sheetName val="Bia1"/>
      <sheetName val="Bia2"/>
      <sheetName val="DToan"/>
      <sheetName val="CLVTu"/>
      <sheetName val="GTVTu"/>
      <sheetName val="VChuyen"/>
      <sheetName val="BCAO1"/>
      <sheetName val="BCAO2"/>
      <sheetName val="THKPDC"/>
      <sheetName val="KPDC"/>
      <sheetName val="bs"/>
      <sheetName val="Nhap"/>
      <sheetName val="DT-5t"/>
      <sheetName val="clech"/>
      <sheetName val="Caba5t"/>
      <sheetName val="doc-hai5t"/>
      <sheetName val="DThua"/>
      <sheetName val="THVT"/>
      <sheetName val="XL-5t"/>
      <sheetName val="XLDC"/>
      <sheetName val="CachtinhDC"/>
      <sheetName val="Cachtinh"/>
      <sheetName val="thau"/>
      <sheetName val="GDCP"/>
      <sheetName val="PTTQ"/>
      <sheetName val="HSBS"/>
      <sheetName val="HS"/>
      <sheetName val="BCKS"/>
      <sheetName val="000000"/>
      <sheetName val="0000000"/>
      <sheetName val="1000000"/>
      <sheetName val="TH_KP"/>
      <sheetName val="CL"/>
      <sheetName val="Dochai"/>
      <sheetName val="Lamdem"/>
      <sheetName val="C_TINH "/>
      <sheetName val="Cap bac lao dong"/>
      <sheetName val="B1vong"/>
      <sheetName val="B2vong"/>
      <sheetName val="B1KS"/>
      <sheetName val="B2KS"/>
      <sheetName val="THKP1"/>
      <sheetName val="DTXL1"/>
      <sheetName val="clech1"/>
      <sheetName val="GTVT1"/>
      <sheetName val="VC1"/>
      <sheetName val="L§ªm-§h¹i"/>
      <sheetName val="THXL1"/>
      <sheetName val="§Òn bï"/>
      <sheetName val="C_Tinh1"/>
      <sheetName val="DMBS"/>
      <sheetName val="Vltd"/>
      <sheetName val="B1"/>
      <sheetName val="B2"/>
      <sheetName val="B3"/>
      <sheetName val="Chªnh lÖch"/>
      <sheetName val="VC_M"/>
      <sheetName val="C_Tinh"/>
      <sheetName val="Nhap-KL"/>
      <sheetName val="§Òn bï-èng thu håi"/>
      <sheetName val="KLTC"/>
      <sheetName val="DonGia"/>
      <sheetName val="Thö l¹i"/>
      <sheetName val="HT"/>
      <sheetName val="LM"/>
      <sheetName val="TH"/>
      <sheetName val="NQ1"/>
      <sheetName val="TDT1"/>
      <sheetName val="xl-cong be"/>
      <sheetName val="xl-cap cong"/>
      <sheetName val="xl-cap treo"/>
      <sheetName val="Dien giai"/>
      <sheetName val="kehoach-thau"/>
      <sheetName val="th cong trinh"/>
      <sheetName val="noi suy"/>
      <sheetName val="VL cu tinh chi phi TK"/>
      <sheetName val="dtoan CB"/>
      <sheetName val="CL CB"/>
      <sheetName val="GTVT CB"/>
      <sheetName val="VC CB"/>
      <sheetName val="dt cap cong"/>
      <sheetName val="CL cap cong"/>
      <sheetName val="GTVT cap cong"/>
      <sheetName val="VC capcong"/>
      <sheetName val="dt cap treo"/>
      <sheetName val="CL cap treo"/>
      <sheetName val="GTVT cap treo"/>
      <sheetName val="VC captreo"/>
      <sheetName val="GTVT TH"/>
      <sheetName val="Suatdautu"/>
      <sheetName val="Hoan von"/>
      <sheetName val="kh-thau"/>
      <sheetName val="mdlOld"/>
      <sheetName val="GKSTK"/>
      <sheetName val="Bia"/>
      <sheetName val="THXL"/>
      <sheetName val="KSTK"/>
      <sheetName val="VTC"/>
      <sheetName val="BGTVT"/>
      <sheetName val="DGVT"/>
      <sheetName val="CLVL"/>
      <sheetName val="solieu"/>
      <sheetName val="Dathicong"/>
      <sheetName val="Dangthicong"/>
      <sheetName val="Xong thu tuc"/>
      <sheetName val="Danglamtt"/>
      <sheetName val="Chuanbi"/>
      <sheetName val="Tbi"/>
      <sheetName val="HeSo"/>
      <sheetName val="Don-gia"/>
      <sheetName val="TH_NT"/>
      <sheetName val="THXL_NT"/>
      <sheetName val="DT_NT"/>
      <sheetName val="CL_NT"/>
      <sheetName val="TBi_NT"/>
      <sheetName val="VC_NT"/>
      <sheetName val="Cachtinh_NT"/>
      <sheetName val="HeSo_NT"/>
      <sheetName val="CBLDONG"/>
      <sheetName val="VXXXXX"/>
      <sheetName val="laroux"/>
      <sheetName val="Legend"/>
      <sheetName val="Sheet6"/>
      <sheetName val="Sheet7"/>
      <sheetName val="Sheet8"/>
      <sheetName val="Sheet9"/>
      <sheetName val="Sheet10"/>
      <sheetName val="Sheet11"/>
      <sheetName val="Sheet12"/>
      <sheetName val="Sheet13"/>
      <sheetName val="Sheet14"/>
      <sheetName val="Sheet15"/>
      <sheetName val="Sheet16"/>
      <sheetName val="XXXXXX"/>
      <sheetName val="실행수주매출잔고"/>
      <sheetName val="실행수주"/>
      <sheetName val="실행매출"/>
      <sheetName val="매출비교표"/>
      <sheetName val="제품별 매출"/>
      <sheetName val="VXXX"/>
      <sheetName val="수도(갑)"/>
      <sheetName val="김포"/>
      <sheetName val="소포내역"/>
      <sheetName val="소포내역 (2)"/>
      <sheetName val="신규(일위)"/>
      <sheetName val="개요"/>
      <sheetName val="표지 "/>
      <sheetName val="총괄표"/>
      <sheetName val="공통단가"/>
      <sheetName val="운반비"/>
      <sheetName val="Sheet1 (2)"/>
      <sheetName val="사업개요"/>
      <sheetName val="서류"/>
      <sheetName val="내역"/>
      <sheetName val="공사비 증감 구분"/>
      <sheetName val="개보수총공사비"/>
      <sheetName val="총괄"/>
      <sheetName val="덕례배수장"/>
      <sheetName val="스크린"/>
      <sheetName val="2002양배"/>
      <sheetName val="예산운영지침"/>
      <sheetName val="담당자"/>
      <sheetName val="비용분석"/>
      <sheetName val="리포트작성요령"/>
      <sheetName val="VALUATION"/>
      <sheetName val="일용직임금"/>
      <sheetName val="Strategy"/>
      <sheetName val="임차건물"/>
      <sheetName val="예산절감"/>
      <sheetName val="매출"/>
      <sheetName val="인터넷기준"/>
      <sheetName val="합숙일정"/>
      <sheetName val="예산관리"/>
      <sheetName val="가치창조경영"/>
      <sheetName val="전략경영"/>
      <sheetName val="자금수지"/>
      <sheetName val="자금계획"/>
      <sheetName val="CVP분석"/>
      <sheetName val="재무비율분석"/>
      <sheetName val="예산귀속"/>
      <sheetName val="MODEL"/>
      <sheetName val="EXPENSE"/>
      <sheetName val="department"/>
      <sheetName val="과제"/>
      <sheetName val="국사"/>
      <sheetName val="Sheet1 (3)"/>
      <sheetName val="source별"/>
      <sheetName val="경영환경"/>
      <sheetName val="예산신청"/>
      <sheetName val="미결사항"/>
      <sheetName val="비전"/>
      <sheetName val="전략"/>
      <sheetName val="신년사"/>
      <sheetName val="오라클"/>
      <sheetName val="비용구분"/>
      <sheetName val="실적집계로직"/>
      <sheetName val="엑셀업로드"/>
      <sheetName val="투자변경"/>
      <sheetName val="비용변경"/>
      <sheetName val="비용조회"/>
      <sheetName val="투자조회"/>
      <sheetName val="변경요청"/>
      <sheetName val="통제번호등록"/>
      <sheetName val="통제번호조회"/>
      <sheetName val="통제번호테스트"/>
      <sheetName val="통제시나리오"/>
      <sheetName val="Sheet8 (2)"/>
      <sheetName val="총괄부서"/>
      <sheetName val="예산통제검토"/>
      <sheetName val="BSC"/>
      <sheetName val="체크리스트"/>
      <sheetName val="재무예측절차"/>
      <sheetName val="기업구조조정"/>
      <sheetName val="프로세스"/>
      <sheetName val="자산분류"/>
      <sheetName val="관리지표"/>
      <sheetName val="가입자현황"/>
      <sheetName val="매출액"/>
      <sheetName val="ARPU"/>
      <sheetName val="경비그룹"/>
      <sheetName val="구내통신"/>
      <sheetName val="경영과제"/>
      <sheetName val="의사결정"/>
      <sheetName val="해약"/>
      <sheetName val="활동정리"/>
      <sheetName val="일일활동"/>
      <sheetName val="Tip"/>
      <sheetName val="EVA Tree"/>
      <sheetName val="사내유치"/>
      <sheetName val="Sheet17"/>
      <sheetName val="한컴"/>
      <sheetName val="#REF"/>
      <sheetName val="------"/>
      <sheetName val="수식복사"/>
      <sheetName val="XXuxrld WideServersrsIL Q12Actc"/>
      <sheetName val="Sheet2 (2)"/>
      <sheetName val="주소"/>
      <sheetName val="NAMES"/>
      <sheetName val="stock"/>
      <sheetName val="VXXXXXX"/>
      <sheetName val="계산계획서 "/>
      <sheetName val="OPT LIST"/>
      <sheetName val="판매계획(내수)"/>
      <sheetName val="판매계획(수출)"/>
      <sheetName val="MDL별계획"/>
      <sheetName val="비교 대 계산(갑)"/>
      <sheetName val="비교 대 계산(을)"/>
      <sheetName val="구분양식(비교 대 계산)"/>
      <sheetName val="3차 대 최종(갑)"/>
      <sheetName val="3차 대 최종(을)"/>
      <sheetName val="구분양식 (3차 대 최종)"/>
      <sheetName val="MIP양식"/>
      <sheetName val="KD양식"/>
      <sheetName val="SUB KD양식"/>
      <sheetName val="완제품KD"/>
      <sheetName val="SUBKD"/>
      <sheetName val="원단설명"/>
      <sheetName val="계산일정 "/>
      <sheetName val="계산현황"/>
      <sheetName val="원단위수정"/>
      <sheetName val="카메라"/>
      <sheetName val="steel wheel"/>
      <sheetName val="steel wheel (2)"/>
      <sheetName val="상품 데이타"/>
      <sheetName val="Chart1"/>
      <sheetName val="주간 영업표"/>
      <sheetName val="개발집계"/>
      <sheetName val="최종욱MODULE"/>
      <sheetName val="0000"/>
      <sheetName val="0001"/>
      <sheetName val="생산수량"/>
      <sheetName val="고품DATA"/>
      <sheetName val="생산월-차종"/>
      <sheetName val="접수월-차종"/>
      <sheetName val="종합분석(분석내용) (2)"/>
      <sheetName val="종합분석1 (주행거리)"/>
      <sheetName val="개선효과"/>
      <sheetName val="전차종"/>
      <sheetName val="종합분석(불만내용)"/>
      <sheetName val="ALT"/>
      <sheetName val="월보(갑)1"/>
      <sheetName val="월보(갑)2"/>
      <sheetName val="월보(갑)3"/>
      <sheetName val="월보(갑)4"/>
      <sheetName val="월보(갑)5"/>
      <sheetName val="월보(갑)6"/>
      <sheetName val="월보(갑)7"/>
      <sheetName val="월보(갑)8"/>
      <sheetName val="월보(갑)9"/>
      <sheetName val="월보(갑)10"/>
      <sheetName val="월보(갑)11"/>
      <sheetName val="월보(갑)12"/>
      <sheetName val="종합월보(을)"/>
      <sheetName val="월보(을) (1)"/>
      <sheetName val="월보(을) (2)"/>
      <sheetName val="월보(을) (3)"/>
      <sheetName val="월보(을) (4)"/>
      <sheetName val="월보(을) (5)"/>
      <sheetName val="월보(을) (6)"/>
      <sheetName val="월보(을) (7)"/>
      <sheetName val="월보(을) (8)"/>
      <sheetName val="월보(을) (9)"/>
      <sheetName val="월보(을) (10)"/>
      <sheetName val="월보(을) (11)"/>
      <sheetName val="월보(을) (12)"/>
      <sheetName val="Diablos"/>
      <sheetName val="MAIN"/>
      <sheetName val="ENG"/>
      <sheetName val="INST"/>
      <sheetName val="Sheet3 (2)"/>
      <sheetName val="Sheet3 (3)"/>
      <sheetName val="Sheet3 (4)"/>
      <sheetName val="Sheet18"/>
      <sheetName val="Sheet19"/>
      <sheetName val="Sheet20"/>
      <sheetName val="_x0000__x0000__x0000__x0000__x0000__x0000_"/>
      <sheetName val="서식지우기"/>
      <sheetName val="open"/>
      <sheetName val="가운데"/>
      <sheetName val="그리기"/>
      <sheetName val="서식지정"/>
      <sheetName val="최신가-lc"/>
      <sheetName val="최신가-sm"/>
      <sheetName val="요약"/>
      <sheetName val="2001사업계획"/>
      <sheetName val="2001사업단가(내수)"/>
      <sheetName val="★2001사업계획(최종)"/>
      <sheetName val="조성표"/>
      <sheetName val="000"/>
      <sheetName val="업무시간"/>
      <sheetName val="품질동향"/>
      <sheetName val="전산메인사용법"/>
      <sheetName val="업무계획관리"/>
      <sheetName val="MACRO-수식"/>
      <sheetName val="DATA"/>
      <sheetName val="참고자료"/>
      <sheetName val="기종코드 "/>
      <sheetName val="도번부여"/>
      <sheetName val="WIA달력"/>
      <sheetName val="계산기"/>
      <sheetName val="연락망"/>
      <sheetName val="접수건"/>
      <sheetName val="PERSONAL (2)"/>
      <sheetName val="PERSONAL (3)"/>
      <sheetName val="인원표"/>
      <sheetName val="in"/>
      <sheetName val="******"/>
      <sheetName val="1"/>
      <sheetName val="공장LAY-OUT"/>
      <sheetName val="KIT"/>
      <sheetName val="CON"/>
      <sheetName val="CON (2)"/>
      <sheetName val="List1"/>
      <sheetName val="이동"/>
      <sheetName val="선지우기"/>
      <sheetName val="갑지"/>
      <sheetName val="코드치환"/>
      <sheetName val="유령문자"/>
      <sheetName val="양식"/>
      <sheetName val="dd1834t"/>
      <sheetName val="DDA1564"/>
      <sheetName val="업무시간 (2)"/>
      <sheetName val="VBA연습"/>
      <sheetName val="서식"/>
      <sheetName val="서식2"/>
      <sheetName val="서식4"/>
      <sheetName val="개선사례"/>
      <sheetName val="공문서식"/>
      <sheetName val="결제표지 (2)"/>
      <sheetName val="결제표지"/>
      <sheetName val="결제표지 (3)"/>
      <sheetName val="____"/>
      <sheetName val="__"/>
      <sheetName val="_____ "/>
      <sheetName val="____(__)"/>
      <sheetName val="MDL___"/>
      <sheetName val="__ _ __(_)"/>
      <sheetName val="____(__ _ __)"/>
      <sheetName val="3_ _ __(_)"/>
      <sheetName val="____ (3_ _ __)"/>
      <sheetName val="MIP__"/>
      <sheetName val="KD__"/>
      <sheetName val="SUB KD__"/>
      <sheetName val="___KD"/>
      <sheetName val="____ "/>
      <sheetName val="_____"/>
      <sheetName val="___"/>
      <sheetName val="__ ___"/>
      <sheetName val="___MODULE"/>
      <sheetName val="__DATA"/>
      <sheetName val="___-__"/>
      <sheetName val="____(____) (2)"/>
      <sheetName val="____1 (____)"/>
      <sheetName val="____(____)"/>
      <sheetName val="__(_)1"/>
      <sheetName val="__(_)2"/>
      <sheetName val="__(_)3"/>
      <sheetName val="__(_)4"/>
      <sheetName val="__(_)5"/>
      <sheetName val="__(_)6"/>
      <sheetName val="__(_)7"/>
      <sheetName val="__(_)8"/>
      <sheetName val="__(_)9"/>
      <sheetName val="__(_)10"/>
      <sheetName val="__(_)11"/>
      <sheetName val="__(_)12"/>
      <sheetName val="____(_)"/>
      <sheetName val="__(_) (1)"/>
      <sheetName val="__(_) (2)"/>
      <sheetName val="__(_) (3)"/>
      <sheetName val="__(_) (4)"/>
      <sheetName val="__(_) (5)"/>
      <sheetName val="__(_) (6)"/>
      <sheetName val="__(_) (7)"/>
      <sheetName val="__(_) (8)"/>
      <sheetName val="__(_) (9)"/>
      <sheetName val="__(_) (10)"/>
      <sheetName val="__(_) (11)"/>
      <sheetName val="__(_) (12)"/>
      <sheetName val="종기長2"/>
      <sheetName val="TEAM"/>
      <sheetName val="원가통보"/>
      <sheetName val="제안"/>
      <sheetName val="기록표"/>
      <sheetName val="96실적"/>
      <sheetName val="총괄,97"/>
      <sheetName val="96계획"/>
      <sheetName val="MA주행"/>
      <sheetName val="평가수정"/>
      <sheetName val="Hoja1"/>
      <sheetName val="INDEX"/>
      <sheetName val="철판사급"/>
      <sheetName val="PRES"/>
      <sheetName val="원가계산"/>
      <sheetName val="구표준"/>
      <sheetName val="외주press"/>
      <sheetName val="현대PRESS"/>
      <sheetName val="신표준"/>
      <sheetName val="표지"/>
      <sheetName val="A"/>
      <sheetName val="B"/>
      <sheetName val="C"/>
      <sheetName val="2"/>
      <sheetName val="2.1"/>
      <sheetName val="3"/>
      <sheetName val="4"/>
      <sheetName val="5"/>
      <sheetName val="6"/>
      <sheetName val="6.1"/>
      <sheetName val="7"/>
      <sheetName val="8"/>
      <sheetName val="9"/>
      <sheetName val="10"/>
      <sheetName val="11"/>
      <sheetName val="12"/>
      <sheetName val="유첨"/>
      <sheetName val="BOQ(전기)"/>
      <sheetName val="shot"/>
      <sheetName val="Price Sum (E lec)"/>
      <sheetName val="Price Sum (E &amp; I) (2)"/>
      <sheetName val="SUMMARY(E &amp; I)"/>
      <sheetName val="D-cost"/>
      <sheetName val="INDIRECT"/>
      <sheetName val="평균단가"/>
      <sheetName val="EQ-Cost"/>
      <sheetName val="EQ-Mob-Elect"/>
      <sheetName val="TOOL-Elect"/>
      <sheetName val="ELEC.TEST"/>
      <sheetName val="Chart-E"/>
      <sheetName val="Men-Mob-(Elect tatal)"/>
      <sheetName val="d-histogram"/>
      <sheetName val="bm내역서(B공구)"/>
      <sheetName val="변경내역"/>
      <sheetName val="견적조건보고서"/>
      <sheetName val="견적갑지"/>
      <sheetName val="을지"/>
      <sheetName val="공BM"/>
      <sheetName val="전기"/>
      <sheetName val="계장"/>
      <sheetName val="공구단가"/>
      <sheetName val="실행갑지"/>
      <sheetName val="APT"/>
      <sheetName val="부대동"/>
      <sheetName val="특기사항"/>
      <sheetName val="견적기준"/>
      <sheetName val="세대현황"/>
      <sheetName val="인쇄매크로"/>
      <sheetName val="Sheet21"/>
      <sheetName val="1안"/>
      <sheetName val="상번천 (2)"/>
      <sheetName val="상번천"/>
      <sheetName val="하번천"/>
      <sheetName val="Macro1"/>
      <sheetName val="결재"/>
      <sheetName val="자금결"/>
      <sheetName val="mark"/>
      <sheetName val="명판"/>
      <sheetName val="Macro셀맞춤"/>
      <sheetName val="Macro개인도구"/>
      <sheetName val="tel"/>
      <sheetName val="접수"/>
      <sheetName val="발송"/>
      <sheetName val="간지(가로)"/>
      <sheetName val="간지(가로) (2)"/>
      <sheetName val="간지(세로)"/>
      <sheetName val="간지(세로) (2)"/>
      <sheetName val="직접터파기"/>
      <sheetName val="가시설터파기"/>
      <sheetName val="우물통터파기"/>
      <sheetName val="계산"/>
      <sheetName val="구분"/>
      <sheetName val="설변공종"/>
      <sheetName val="앞시트뒷시트"/>
      <sheetName val="수식붙이기"/>
      <sheetName val="K동"/>
      <sheetName val="L직동"/>
      <sheetName val="Sheet2 "/>
      <sheetName val="산출양식-전화"/>
      <sheetName val="공량집계양식"/>
      <sheetName val="내역서-총괄집계표"/>
      <sheetName val="내역서-박물관"/>
      <sheetName val="종합월보(위)"/>
      <sheetName val="Arkusz1"/>
      <sheetName val="목적"/>
      <sheetName val="원가계산서(외주)"/>
      <sheetName val="internet"/>
      <sheetName val="비교"/>
      <sheetName val="Лист1"/>
      <sheetName val="목차"/>
      <sheetName val="1.공장 2.부서소개"/>
      <sheetName val="2-1.우수반조직도외"/>
      <sheetName val="3.반소개"/>
      <sheetName val="4.공정소개"/>
      <sheetName val="5.운영방침"/>
      <sheetName val="6.실적1"/>
      <sheetName val="6.실적2"/>
      <sheetName val="7.반점수"/>
      <sheetName val="8.성과지표"/>
      <sheetName val="9-1-1.근태관리"/>
      <sheetName val="9-1-2.제안활동"/>
      <sheetName val="9-1-3.안전"/>
      <sheetName val="9-2-1품질실명제1"/>
      <sheetName val="품질실명2"/>
      <sheetName val="품질개선사례"/>
      <sheetName val="9-2-2즉시개선"/>
      <sheetName val="즉시개선사레"/>
      <sheetName val="9-2-3반원포상기준"/>
      <sheetName val="9-3-1.3정5행"/>
      <sheetName val="9-3-2.다기능"/>
      <sheetName val="10.향후계획"/>
      <sheetName val="사진(반집계표)"/>
      <sheetName val="사진(근태,즉개)"/>
      <sheetName val="TWIN-C.T(TO포함)"/>
      <sheetName val="C.T(TO) "/>
      <sheetName val="TWIN-C.T"/>
      <sheetName val="TWIN-C.T (TWIN)"/>
      <sheetName val="3-SERVO"/>
      <sheetName val="3-SERVO (T-O포함)"/>
      <sheetName val="QL300H-C.T (X3)"/>
      <sheetName val="single-C.T (대향형)"/>
      <sheetName val="single-C.T"/>
      <sheetName val="i330-CT"/>
      <sheetName val="ROBOT 동작"/>
      <sheetName val="CT검토 (2)"/>
      <sheetName val="TIME SHEET"/>
      <sheetName val="mct time"/>
      <sheetName val="철판"/>
      <sheetName val="현대PS"/>
      <sheetName val="MOVE"/>
      <sheetName val="업체CODE"/>
      <sheetName val="가공비"/>
      <sheetName val="2&amp;3차 item"/>
      <sheetName val="중요 item"/>
      <sheetName val="고가順"/>
      <sheetName val="2차 &amp; 1차 고가 구매 비교"/>
      <sheetName val="2차 &amp; 1차 고가 구매 비교 2"/>
      <sheetName val="2차 &amp; 1차 고가 구매 비교 誤 데이타 입력分"/>
      <sheetName val="수입부품"/>
      <sheetName val="시작"/>
      <sheetName val="종합분석(분석내) (2)"/>
      <sheetName val="아름다운글"/>
      <sheetName val="정산자료"/>
      <sheetName val="정명호작성프로그램"/>
      <sheetName val="기타"/>
      <sheetName val="업무일지양식"/>
      <sheetName val="판매계획"/>
      <sheetName val="파라솔"/>
      <sheetName val="분임토의"/>
      <sheetName val="불량품"/>
      <sheetName val="보관증"/>
      <sheetName val="국민대"/>
      <sheetName val="특소세"/>
      <sheetName val="과세 (2)"/>
      <sheetName val="과세"/>
      <sheetName val="과세품목 (2)"/>
      <sheetName val="과세품목"/>
      <sheetName val="아울렛"/>
      <sheetName val="하나로"/>
      <sheetName val="물품내역"/>
      <sheetName val="오렌지"/>
      <sheetName val="메모철"/>
      <sheetName val=" 입금현황"/>
      <sheetName val="법인"/>
      <sheetName val="신세계"/>
      <sheetName val="판매실적계획"/>
      <sheetName val="통장"/>
      <sheetName val="한화국토"/>
      <sheetName val="◆00년 업종별"/>
      <sheetName val="◆01년 업종별"/>
      <sheetName val="◆전월대비"/>
      <sheetName val="◆전년대비1~3월"/>
      <sheetName val="◆전년동월"/>
      <sheetName val="3차 대 최 최갑)"/>
      <sheetName val="합계"/>
      <sheetName val="VXX"/>
      <sheetName val="SHEET"/>
      <sheetName val="대우철판"/>
      <sheetName val="HMC PRESS"/>
      <sheetName val="철판가"/>
      <sheetName val="원가T-CODE"/>
      <sheetName val="원가계산서"/>
      <sheetName val="B×a 1"/>
      <sheetName val="B×a 2"/>
      <sheetName val="B×a 3"/>
      <sheetName val="Tæng ®µi"/>
      <sheetName val="Kim Liªn"/>
      <sheetName val="Th­îng §×nh"/>
      <sheetName val="¤ Chî Dõa"/>
      <sheetName val="B¸o ch¸y"/>
      <sheetName val="Chèng sÐt"/>
      <sheetName val="§iÖn l­íi"/>
      <sheetName val="DTTT"/>
      <sheetName val="ThiÕt bÞ ngo¹i"/>
      <sheetName val="DL më réng"/>
      <sheetName val="Thuª bao ph¸t triÓn"/>
      <sheetName val="Xp1"/>
      <sheetName val="Xp2"/>
      <sheetName val="BCKSB1"/>
      <sheetName val="BCKSB2"/>
      <sheetName val="VT"/>
      <sheetName val="PC"/>
      <sheetName val="TKP"/>
      <sheetName val="denbu"/>
      <sheetName val="HTCB_D5"/>
      <sheetName val="KLHTCB_D5"/>
      <sheetName val="cBm_d5"/>
      <sheetName val="KLmCB_D5 "/>
      <sheetName val="HTCB_Sui"/>
      <sheetName val="KLHTCB_sui"/>
      <sheetName val="KLHTCap_D5"/>
      <sheetName val="GDKLCD23"/>
      <sheetName val="GDKLCD14"/>
      <sheetName val="ngabasui"/>
      <sheetName val="DDon gia (2)"/>
      <sheetName val="KlCB"/>
      <sheetName val="xayranh"/>
      <sheetName val="XL4Test5"/>
      <sheetName val="cd"/>
      <sheetName val="cq"/>
      <sheetName val="nt"/>
      <sheetName val="THKP_TD"/>
      <sheetName val="KPXL-TD"/>
      <sheetName val="DT_TD"/>
      <sheetName val="VT_TD"/>
      <sheetName val="CL_TD"/>
      <sheetName val="VC_TD"/>
      <sheetName val="Tbi_TD"/>
      <sheetName val="Cachtinh_TD"/>
      <sheetName val="HESOTD"/>
      <sheetName val="THKP_CB"/>
      <sheetName val="KPXLCB"/>
      <sheetName val="VT_CB"/>
      <sheetName val="CL_CB"/>
      <sheetName val="DT_CB"/>
      <sheetName val="VATTU"/>
      <sheetName val="VC_CB"/>
      <sheetName val="Cachtinh_CB"/>
      <sheetName val="HESO-CB"/>
      <sheetName val="KPXL_CQ"/>
      <sheetName val="THKP_CQ"/>
      <sheetName val="DT_CQ"/>
      <sheetName val="VT_CQ"/>
      <sheetName val="CL_CQ"/>
      <sheetName val="Tbi_CQ"/>
      <sheetName val="cachtinh_CQ"/>
      <sheetName val="VC_CQ"/>
      <sheetName val="THKP_NT"/>
      <sheetName val="KPXL_NT"/>
      <sheetName val="Cachthnh_TD"/>
      <sheetName val="DGCT"/>
      <sheetName val="VC 882"/>
      <sheetName val="van chuyen"/>
      <sheetName val="VL chinh"/>
      <sheetName val="Dangt(icong"/>
      <sheetName val="tong hop cac tuyen"/>
      <sheetName val="D_x000b_&amp;CQ"/>
      <sheetName val="3v"/>
      <sheetName val="3v2"/>
      <sheetName val="3v3"/>
      <sheetName val="2v"/>
      <sheetName val="2v2"/>
      <sheetName val="2v3"/>
      <sheetName val="2-3v"/>
      <sheetName val="2-3v2"/>
      <sheetName val="2-3v3"/>
      <sheetName val="2d"/>
      <sheetName val="2d2"/>
      <sheetName val="2d3"/>
      <sheetName val="1d"/>
      <sheetName val="1d2"/>
      <sheetName val="1d3"/>
      <sheetName val="DM"/>
      <sheetName val="TKCS"/>
      <sheetName val="TKCS2"/>
      <sheetName val="Bia2 "/>
      <sheetName val="BCKS(1)"/>
      <sheetName val="BCKS(2)"/>
      <sheetName val="DA1"/>
      <sheetName val="DA2"/>
      <sheetName val="THXL (2)"/>
      <sheetName val="Phu cap"/>
      <sheetName val="CLgia cap"/>
      <sheetName val="DB"/>
      <sheetName val="ktra-daodat (2)"/>
      <sheetName val="KLCap"/>
      <sheetName val="KLCbe"/>
      <sheetName val="GTVT-EXCEL"/>
      <sheetName val="Cap 29"/>
      <sheetName val="Cap 30"/>
      <sheetName val="ktra-daodat"/>
      <sheetName val="gddt"/>
      <sheetName val="hvon"/>
      <sheetName val="be"/>
      <sheetName val="G_x0000__x0000_T"/>
      <sheetName val="TKCS2 (2)"/>
      <sheetName val="TKCS1 (2)"/>
      <sheetName val="TKCS1"/>
      <sheetName val="clech3"/>
      <sheetName val="TH KP"/>
      <sheetName val="C - Tinh"/>
      <sheetName val="QT"/>
      <sheetName val="daodat"/>
      <sheetName val="VCdatthua"/>
      <sheetName val="Hoantra"/>
      <sheetName val="Chia thau"/>
      <sheetName val="DM chi tiet"/>
      <sheetName val="TT-khoiluong"/>
      <sheetName val=" Nhan cong"/>
      <sheetName val="Gia tri vat tu"/>
      <sheetName val="A cap"/>
      <sheetName val="VC dat thua DC3"/>
      <sheetName val="Hq_02"/>
      <sheetName val="H_08"/>
      <sheetName val="Hq_04"/>
      <sheetName val="Hq_05"/>
      <sheetName val="Hq_06"/>
      <sheetName val="H_05"/>
      <sheetName val="H_06"/>
      <sheetName val="4.2.4"/>
      <sheetName val="4.2.2a"/>
      <sheetName val="4.2.3a"/>
      <sheetName val="TT-khoiluong-tuyen ong kethop"/>
      <sheetName val="KL-denbu"/>
      <sheetName val="bia1gui di"/>
      <sheetName val="hc"/>
      <sheetName val="tc"/>
      <sheetName val="kt"/>
      <sheetName val="Don1"/>
      <sheetName val="TDo"/>
      <sheetName val="TM"/>
      <sheetName val="ky"/>
      <sheetName val="DT (2)"/>
      <sheetName val="VTB"/>
      <sheetName val="PT"/>
      <sheetName val="VTB (2)"/>
      <sheetName val="Gkhoan"/>
      <sheetName val="XXXXXXXX"/>
      <sheetName val="00000000"/>
      <sheetName val="10000000"/>
      <sheetName val="20000000"/>
      <sheetName val="XXXXXXX0"/>
      <sheetName val="XL4Poppy"/>
      <sheetName val="HelpMe"/>
      <sheetName val="G"/>
      <sheetName val="KLTH"/>
    </sheetNames>
    <definedNames>
      <definedName name="Drop2"/>
      <definedName name="Drop3"/>
      <definedName name="So_Chu.Drop1"/>
    </definedNames>
    <sheetDataSet>
      <sheetData sheetId="0"/>
      <sheetData sheetId="1"/>
      <sheetData sheetId="2" refreshError="1"/>
      <sheetData sheetId="3" refreshError="1"/>
      <sheetData sheetId="4" refreshError="1"/>
      <sheetData sheetId="5"/>
      <sheetData sheetId="6"/>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sheetData sheetId="170"/>
      <sheetData sheetId="171" refreshError="1"/>
      <sheetData sheetId="172" refreshError="1"/>
      <sheetData sheetId="173"/>
      <sheetData sheetId="174"/>
      <sheetData sheetId="175"/>
      <sheetData sheetId="176"/>
      <sheetData sheetId="177"/>
      <sheetData sheetId="178"/>
      <sheetData sheetId="179"/>
      <sheetData sheetId="180"/>
      <sheetData sheetId="181"/>
      <sheetData sheetId="182"/>
      <sheetData sheetId="183"/>
      <sheetData sheetId="184" refreshError="1"/>
      <sheetData sheetId="185"/>
      <sheetData sheetId="186"/>
      <sheetData sheetId="187"/>
      <sheetData sheetId="188"/>
      <sheetData sheetId="189"/>
      <sheetData sheetId="190"/>
      <sheetData sheetId="191"/>
      <sheetData sheetId="192"/>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sheetData sheetId="281" refreshError="1"/>
      <sheetData sheetId="282" refreshError="1"/>
      <sheetData sheetId="283"/>
      <sheetData sheetId="284"/>
      <sheetData sheetId="285" refreshError="1"/>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refreshError="1"/>
      <sheetData sheetId="316"/>
      <sheetData sheetId="317"/>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refreshError="1"/>
      <sheetData sheetId="357"/>
      <sheetData sheetId="358"/>
      <sheetData sheetId="359"/>
      <sheetData sheetId="360"/>
      <sheetData sheetId="361"/>
      <sheetData sheetId="362"/>
      <sheetData sheetId="363"/>
      <sheetData sheetId="364"/>
      <sheetData sheetId="365"/>
      <sheetData sheetId="366" refreshError="1"/>
      <sheetData sheetId="367" refreshError="1"/>
      <sheetData sheetId="368" refreshError="1"/>
      <sheetData sheetId="369" refreshError="1"/>
      <sheetData sheetId="370" refreshError="1"/>
      <sheetData sheetId="371" refreshError="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sheetData sheetId="394"/>
      <sheetData sheetId="395"/>
      <sheetData sheetId="396"/>
      <sheetData sheetId="397"/>
      <sheetData sheetId="398"/>
      <sheetData sheetId="399"/>
      <sheetData sheetId="400"/>
      <sheetData sheetId="401"/>
      <sheetData sheetId="402"/>
      <sheetData sheetId="403"/>
      <sheetData sheetId="404" refreshError="1"/>
      <sheetData sheetId="405" refreshError="1"/>
      <sheetData sheetId="406" refreshError="1"/>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sheetData sheetId="424"/>
      <sheetData sheetId="425" refreshError="1"/>
      <sheetData sheetId="426"/>
      <sheetData sheetId="427" refreshError="1"/>
      <sheetData sheetId="428"/>
      <sheetData sheetId="429" refreshError="1"/>
      <sheetData sheetId="430"/>
      <sheetData sheetId="431"/>
      <sheetData sheetId="432"/>
      <sheetData sheetId="433"/>
      <sheetData sheetId="434"/>
      <sheetData sheetId="435"/>
      <sheetData sheetId="436"/>
      <sheetData sheetId="437" refreshError="1"/>
      <sheetData sheetId="438" refreshError="1"/>
      <sheetData sheetId="439" refreshError="1"/>
      <sheetData sheetId="440"/>
      <sheetData sheetId="441" refreshError="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refreshError="1"/>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refreshError="1"/>
      <sheetData sheetId="540" refreshError="1"/>
      <sheetData sheetId="541" refreshError="1"/>
      <sheetData sheetId="542" refreshError="1"/>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refreshError="1"/>
      <sheetData sheetId="564" refreshError="1"/>
      <sheetData sheetId="565"/>
      <sheetData sheetId="566"/>
      <sheetData sheetId="567"/>
      <sheetData sheetId="568"/>
      <sheetData sheetId="569"/>
      <sheetData sheetId="570"/>
      <sheetData sheetId="571"/>
      <sheetData sheetId="572"/>
      <sheetData sheetId="573" refreshError="1"/>
      <sheetData sheetId="574"/>
      <sheetData sheetId="575" refreshError="1"/>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refreshError="1"/>
      <sheetData sheetId="633" refreshError="1"/>
      <sheetData sheetId="634" refreshError="1"/>
      <sheetData sheetId="635" refreshError="1"/>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refreshError="1"/>
      <sheetData sheetId="659" refreshError="1"/>
      <sheetData sheetId="660" refreshError="1"/>
      <sheetData sheetId="661" refreshError="1"/>
      <sheetData sheetId="662" refreshError="1"/>
      <sheetData sheetId="663"/>
      <sheetData sheetId="664"/>
      <sheetData sheetId="665" refreshError="1"/>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sheetData sheetId="819"/>
      <sheetData sheetId="820" refreshError="1"/>
      <sheetData sheetId="821"/>
      <sheetData sheetId="822"/>
      <sheetData sheetId="823"/>
      <sheetData sheetId="824"/>
      <sheetData sheetId="825"/>
      <sheetData sheetId="826"/>
      <sheetData sheetId="827"/>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B2 "/>
      <sheetName val="So bo"/>
      <sheetName val="BD_B1"/>
      <sheetName val="Chi tiet_B1"/>
      <sheetName val="XT_Buoc2"/>
      <sheetName val="XT_Buoc 3"/>
      <sheetName val="Bao cao"/>
      <sheetName val="PT Gia"/>
      <sheetName val="Nhap"/>
      <sheetName val="Sheet6"/>
      <sheetName val="Sheet7"/>
      <sheetName val="Sheet8"/>
      <sheetName val="Sheet9"/>
      <sheetName val="Sheet10"/>
      <sheetName val="Sheet11"/>
      <sheetName val="Sheet12"/>
      <sheetName val="XL4Poppy"/>
      <sheetName val="THop Xet thau Nha chinh 3 tang"/>
    </sheetNames>
    <definedNames>
      <definedName name="Drop3"/>
      <definedName name="T_Hoanvo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_B2 "/>
      <sheetName val="So bo"/>
      <sheetName val="BD_B1"/>
      <sheetName val="Chi tiet_B1"/>
      <sheetName val="XT_Buoc2"/>
      <sheetName val="XT_Buoc 3"/>
      <sheetName val="Bao cao"/>
      <sheetName val="PT Gia"/>
      <sheetName val="Nhap"/>
      <sheetName val="Sheet6"/>
      <sheetName val="Sheet7"/>
      <sheetName val="Sheet8"/>
      <sheetName val="Sheet9"/>
      <sheetName val="Sheet10"/>
      <sheetName val="Sheet11"/>
      <sheetName val="Sheet12"/>
      <sheetName val="XL4Poppy"/>
      <sheetName val="THop Xet thau Nha chinh 3 tang"/>
    </sheetNames>
    <definedNames>
      <definedName name="Drop3"/>
      <definedName name="T_Hoanvo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LISTING"/>
      <sheetName val="L&amp;B"/>
      <sheetName val="P&amp;M"/>
      <sheetName val="MV"/>
      <sheetName val="COMPUTER"/>
      <sheetName val="OE"/>
      <sheetName val="Fur"/>
      <sheetName val="F&amp;F"/>
      <sheetName val="FA"/>
      <sheetName val="KL"/>
      <sheetName val="DISPOSAL"/>
      <sheetName val="Revaluation"/>
      <sheetName val="XL4Poppy"/>
      <sheetName val="PNT-QUOT-#3"/>
      <sheetName val="COAT&amp;WRAP-QIO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XT_Buoc 3"/>
      <sheetName val="DG"/>
      <sheetName val="SILICATE"/>
      <sheetName val="RAB AR&amp;STR"/>
      <sheetName val="Earthwork"/>
      <sheetName val="Input"/>
      <sheetName val="조명시설"/>
      <sheetName val="Sheet1"/>
      <sheetName val="DANHPHAP"/>
      <sheetName val="chi tiet TBA"/>
      <sheetName val="chi tiet C"/>
      <sheetName val="#REF"/>
      <sheetName val="내역서"/>
      <sheetName val="Tro giup"/>
      <sheetName val="BG"/>
      <sheetName val="FitOutConfCentre"/>
      <sheetName val="공통가설"/>
      <sheetName val="물량표S"/>
      <sheetName val="ptnc"/>
      <sheetName val="ptvl"/>
      <sheetName val="ptm"/>
      <sheetName val="DATA"/>
      <sheetName val="Customize Your Purchase Order"/>
      <sheetName val="KLHT"/>
      <sheetName val="CHITIET VL-NC-TT -1p"/>
      <sheetName val="CHITIET VL-NC-TT-3p"/>
      <sheetName val="TONG HOP VL-NC TT"/>
      <sheetName val="TDTKP1"/>
      <sheetName val="KPVC-BD "/>
      <sheetName val="Don gia"/>
      <sheetName val="Mall"/>
      <sheetName val="VL,NC,MTC"/>
      <sheetName val="CTG"/>
      <sheetName val="DC"/>
      <sheetName val="NL"/>
      <sheetName val="DON GIA TRAM (3)"/>
      <sheetName val="dongia"/>
      <sheetName val="TONGKE-HT"/>
      <sheetName val="DON GIA CAN THO"/>
      <sheetName val="DGTH"/>
      <sheetName val="Control"/>
      <sheetName val="THVATTU"/>
      <sheetName val="HĐ ngoài"/>
      <sheetName val="dongia (2)"/>
      <sheetName val="PU_ITALY_"/>
      <sheetName val="Tro_giup"/>
      <sheetName val="RAB_AR&amp;STR"/>
      <sheetName val="chi_tiet_TBA"/>
      <sheetName val="chi_tiet_C"/>
      <sheetName val="TH_DZ35"/>
      <sheetName val="Customize_Your_Purchase_Order"/>
      <sheetName val="Shdet1"/>
      <sheetName val="402"/>
      <sheetName val="7606 DZ"/>
      <sheetName val="실행철강하도"/>
      <sheetName val="dnc4"/>
      <sheetName val="project management"/>
      <sheetName val="Don gia chi tiet"/>
      <sheetName val="TinhGiaMTC"/>
      <sheetName val="TinhGiaNC"/>
      <sheetName val="침하계"/>
      <sheetName val="BETON"/>
      <sheetName val="갑지"/>
      <sheetName val="24-ACMV"/>
      <sheetName val="chitimc"/>
      <sheetName val="giathanh1"/>
      <sheetName val="Adix A"/>
      <sheetName val="S-curve "/>
      <sheetName val="gvl"/>
      <sheetName val="DONVIBAN"/>
      <sheetName val="NGUON"/>
      <sheetName val="phuluc1"/>
      <sheetName val="THVT"/>
      <sheetName val="O20"/>
      <sheetName val="CAT_5"/>
      <sheetName val="BQMP"/>
      <sheetName val="산근"/>
      <sheetName val="inter"/>
      <sheetName val="대비"/>
      <sheetName val="REINF."/>
      <sheetName val="SKETCH"/>
      <sheetName val="LOADS"/>
      <sheetName val="Titles"/>
      <sheetName val="Rates 2009"/>
      <sheetName val="DON_GIA_CAN_THO"/>
      <sheetName val="PU_ITALY_1"/>
      <sheetName val="TH_DZ351"/>
      <sheetName val="Tro_giup1"/>
      <sheetName val="DON_GIA_CAN_THO1"/>
      <sheetName val="P"/>
      <sheetName val="So doi chieu LC"/>
      <sheetName val="MAIN GATE HOUSE"/>
      <sheetName val="Du_lieu"/>
      <sheetName val="SL"/>
      <sheetName val="CBKC-110"/>
      <sheetName val="Du toan"/>
      <sheetName val="Keothep"/>
      <sheetName val="Re-bar"/>
      <sheetName val="집계표"/>
      <sheetName val="PU_ITALY_2"/>
      <sheetName val="TH_DZ352"/>
      <sheetName val="Tro_giup2"/>
      <sheetName val="DON_GIA_CAN_THO2"/>
      <sheetName val="Don_gia_chi_tiet"/>
      <sheetName val="Commercial value"/>
      <sheetName val="VL"/>
      <sheetName val="NC"/>
      <sheetName val="차액보증"/>
      <sheetName val="DLDTLN"/>
      <sheetName val="Dulieu"/>
      <sheetName val="Ky Lam Bridge"/>
      <sheetName val="Provisional Sums Item"/>
      <sheetName val="Gas Pressure Welding"/>
      <sheetName val="General Item&amp;General Requiremen"/>
      <sheetName val="General Items"/>
      <sheetName val="Regenral Requirements"/>
      <sheetName val="SITE-E"/>
      <sheetName val="chiet tinh"/>
      <sheetName val="dg67-1"/>
      <sheetName val="Don_gia"/>
      <sheetName val="DON_GIA_TRAM_(3)"/>
      <sheetName val="7606_DZ"/>
      <sheetName val="TONG_HOP_VL-NC_TT"/>
      <sheetName val="CHITIET_VL-NC-TT_-1p"/>
      <sheetName val="KPVC-BD_"/>
      <sheetName val="Ng.hàng xà+bulong"/>
      <sheetName val="TONG HOP VL-NC"/>
      <sheetName val="lam-moi"/>
      <sheetName val="ALLOWANCE"/>
      <sheetName val="MH RATE"/>
      <sheetName val="Sheet3"/>
      <sheetName val="Bang KL"/>
      <sheetName val="TH_CNO"/>
      <sheetName val="NK_CHUNG"/>
      <sheetName val="Config"/>
      <sheetName val="DMCP"/>
      <sheetName val="HS_TDT"/>
      <sheetName val="KPTH-T12"/>
      <sheetName val="Thamgia-T10"/>
      <sheetName val="금융비용"/>
      <sheetName val="입찰안"/>
      <sheetName val="DG-VL"/>
      <sheetName val="PTDGCT"/>
      <sheetName val="May"/>
      <sheetName val="ironmongery"/>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Ts"/>
      <sheetName val="PROFILE"/>
      <sheetName val="Đầu vào"/>
      <sheetName val="BGD"/>
      <sheetName val="KCS"/>
      <sheetName val="KD"/>
      <sheetName val="KT"/>
      <sheetName val="KTNL"/>
      <sheetName val="KH"/>
      <sheetName val="PX-SX"/>
      <sheetName val="TC"/>
      <sheetName val="Lcau - Lxuc"/>
      <sheetName val="TBA"/>
      <sheetName val="DM 6061"/>
      <sheetName val="Gia"/>
      <sheetName val="dm366"/>
      <sheetName val="DG thep ma kem"/>
      <sheetName val="DTOAN"/>
      <sheetName val="CT vat lieu"/>
      <sheetName val="vcdngan"/>
      <sheetName val="K95"/>
      <sheetName val="K98"/>
      <sheetName val="PTDG"/>
      <sheetName val="LaborPY"/>
      <sheetName val="LaborKH"/>
      <sheetName val="Equip "/>
      <sheetName val="Material"/>
      <sheetName val="A1.CN"/>
      <sheetName val="EXTERNAL"/>
      <sheetName val="damgiua"/>
      <sheetName val="dgct"/>
      <sheetName val="366"/>
      <sheetName val="Trạm biến áp"/>
      <sheetName val="Đơn Giá "/>
      <sheetName val="Chenh lech vat tu"/>
      <sheetName val="Diện tích"/>
      <sheetName val="1_Khái toán"/>
      <sheetName val="TONG HOP T5 1998"/>
      <sheetName val="Chi tiet XD TBA"/>
      <sheetName val="Giá"/>
      <sheetName val="DM1776"/>
      <sheetName val="DM228"/>
      <sheetName val="DM4970"/>
      <sheetName val="Camay_DP"/>
      <sheetName val="DM6061"/>
      <sheetName val="Luong2"/>
      <sheetName val="DM"/>
      <sheetName val="DG DZ"/>
      <sheetName val="DG TBA"/>
      <sheetName val="DGXD"/>
      <sheetName val="CT-35"/>
      <sheetName val="CT-0.4KV"/>
      <sheetName val="rate material"/>
      <sheetName val="KL Chi tiết Xây tô"/>
      <sheetName val="07Base Cost"/>
      <sheetName val="GV1-D13 (Casement door)"/>
      <sheetName val="MTL$-INTER"/>
      <sheetName val="Bill 1_Quy dinh chung"/>
      <sheetName val="1.R18 BF"/>
      <sheetName val="A"/>
      <sheetName val="G"/>
      <sheetName val="F-B"/>
      <sheetName val="H-J"/>
      <sheetName val="6.External works-R18"/>
      <sheetName val="Phan khai KLuong"/>
      <sheetName val="Duphong"/>
      <sheetName val="CANDOI"/>
      <sheetName val="MATK"/>
      <sheetName val="NHATKY"/>
      <sheetName val="Chi tiet KL"/>
      <sheetName val="Tổng hợp KL"/>
      <sheetName val="BM"/>
      <sheetName val="Barrem"/>
      <sheetName val="Equipment"/>
      <sheetName val="DT_THAU"/>
      <sheetName val="말뚝지지력산정"/>
      <sheetName val="04 - XUONG DET B"/>
      <sheetName val="CTGX"/>
      <sheetName val="CTG-1"/>
      <sheetName val="01"/>
      <sheetName val="02"/>
      <sheetName val=" 03"/>
      <sheetName val="04"/>
      <sheetName val="05"/>
      <sheetName val="06"/>
      <sheetName val="07"/>
      <sheetName val="08"/>
      <sheetName val="09"/>
      <sheetName val="chieu day san"/>
      <sheetName val="Podium Concrete Works"/>
      <sheetName val="KLCT- TOWER"/>
      <sheetName val="KLCT- PODIUM"/>
      <sheetName val="Area Cal"/>
      <sheetName val="Gia thanh chuoi su"/>
      <sheetName val="Tiep dia"/>
      <sheetName val="Don gia vung III-Can Tho"/>
      <sheetName val="負荷集計（断熱不燃）"/>
      <sheetName val="Standardwerte"/>
      <sheetName val="INFO"/>
      <sheetName val="Summary"/>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Loại Vật tư"/>
      <sheetName val="base"/>
      <sheetName val="DGG"/>
      <sheetName val="INDEX"/>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GAEYO"/>
      <sheetName val="Xay lapduongR3"/>
      <sheetName val="7606-TBA"/>
      <sheetName val="7606-ĐZ"/>
      <sheetName val="DM 67"/>
      <sheetName val="Duc_bk"/>
      <sheetName val="CE(E)"/>
      <sheetName val="CE(M)"/>
      <sheetName val="Project Data"/>
      <sheetName val="chiettinh"/>
      <sheetName val="갑지1"/>
      <sheetName val="6787CWFASE2CASE2_00.xls"/>
      <sheetName val="T&amp;D"/>
      <sheetName val="list"/>
      <sheetName val="BIDDING-SUM"/>
      <sheetName val="Đầu tư"/>
      <sheetName val="DTICH"/>
      <sheetName val="tonghop"/>
      <sheetName val="DATA2"/>
      <sheetName val="????"/>
      <sheetName val="BKBANRA"/>
      <sheetName val="BKMUAVAO"/>
      <sheetName val="Cp&gt;10-Ln&lt;10"/>
      <sheetName val="Ln&lt;20"/>
      <sheetName val="EIRR&gt;1&lt;1"/>
      <sheetName val="EIRR&gt; 2"/>
      <sheetName val="EIRR&lt;2"/>
      <sheetName val="Sheet2"/>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g tphcm"/>
      <sheetName val="DUCVIETPQ"/>
      <sheetName val="D&amp;W"/>
      <sheetName val="INFOR-ST"/>
      <sheetName val="T.KÊ K.CẤU"/>
      <sheetName val="LEGEND"/>
      <sheetName val="gia cong tac"/>
      <sheetName val="____"/>
      <sheetName val="4.PTDG"/>
      <sheetName val="A1, May"/>
      <sheetName val="Máy"/>
      <sheetName val="Vat lieu"/>
      <sheetName val="Data Input"/>
      <sheetName val="Measure 1306"/>
      <sheetName val="0"/>
      <sheetName val="???S"/>
      <sheetName val="???"/>
      <sheetName val="??"/>
      <sheetName val="HÐ ngoài"/>
      <sheetName val="??????"/>
      <sheetName val="HÐ_ngoài"/>
      <sheetName val="6PILE  (돌출)"/>
      <sheetName val="6MONTHS"/>
      <sheetName val="DTXL"/>
      <sheetName val="Door and window"/>
      <sheetName val="Bill 01 - CTN"/>
      <sheetName val="Bill 2.2 Villa 2 beds"/>
      <sheetName val="Alat"/>
      <sheetName val="Analisa Gabungan"/>
      <sheetName val="Sub"/>
      <sheetName val="Isolasi Luar Dalam"/>
      <sheetName val="Isolasi Luar"/>
      <sheetName val="SP10"/>
      <sheetName val="ESTI."/>
      <sheetName val="KL san lap"/>
      <sheetName val="PEDESB"/>
      <sheetName val="TH Vat tu"/>
      <sheetName val="Cửa"/>
      <sheetName val="Sheet4"/>
      <sheetName val="Supplier"/>
      <sheetName val=" Bill.5-Earthing.2 - Add Works"/>
      <sheetName val="DK"/>
      <sheetName val="NOTE"/>
      <sheetName val="Dia"/>
      <sheetName val="DG-TNHC-85"/>
      <sheetName val="토공"/>
      <sheetName val="Harga ME "/>
      <sheetName val="NVL"/>
      <sheetName val="PRI-LS"/>
      <sheetName val="NKC6"/>
      <sheetName val="Cước VC + ĐM CP Tư vấn"/>
      <sheetName val="Hệ số"/>
      <sheetName val="DLdauvao"/>
      <sheetName val="CẤP THOÁT NƯỚC"/>
      <sheetName val="DATA BASE"/>
      <sheetName val="Equipment list (PAC)"/>
      <sheetName val="DETAIL "/>
      <sheetName val="Mat_Source"/>
      <sheetName val="計算条件"/>
      <sheetName val="Bang trong luong rieng thep"/>
      <sheetName val="THDT goi thau TB"/>
      <sheetName val="Tien do TV"/>
      <sheetName val="QD957"/>
      <sheetName val="TK-COL"/>
      <sheetName val="02_Dulieu_Cua"/>
      <sheetName val="TH MTC"/>
      <sheetName val="TH N.Cong"/>
      <sheetName val="CPDDII"/>
      <sheetName val="DTXD"/>
      <sheetName val="dg7606"/>
      <sheetName val="DGsuyrong"/>
      <sheetName val="PhanTichVua"/>
      <sheetName val="PhanTichVT"/>
      <sheetName val="KhoiluongDT"/>
      <sheetName val="JP_List"/>
      <sheetName val="SUBS"/>
      <sheetName val="Feeds"/>
      <sheetName val="final list 2005"/>
      <sheetName val="final_list_2005"/>
      <sheetName val="WORKINGS"/>
      <sheetName val="LV data"/>
      <sheetName val="Gia vat tu"/>
      <sheetName val="bt19"/>
      <sheetName val="Btr25"/>
      <sheetName val="bridge # 1"/>
      <sheetName val="VND"/>
      <sheetName val="Buy vs. Lease Car"/>
      <sheetName val="入力作成表"/>
      <sheetName val="TINH KHOI LUONG"/>
      <sheetName val="CPA"/>
      <sheetName val="___S"/>
      <sheetName val="___"/>
      <sheetName val="__"/>
      <sheetName val="______"/>
      <sheetName val="Setting"/>
      <sheetName val="Settings"/>
      <sheetName val="Chenh lech ca may"/>
      <sheetName val="TLg CN&amp;Laixe"/>
      <sheetName val="TLg CN&amp;Laixe (2)"/>
      <sheetName val="TLg Laitau"/>
      <sheetName val="TLg Laitau (2)"/>
      <sheetName val="HMCV"/>
      <sheetName val="CauKien"/>
      <sheetName val="XD"/>
      <sheetName val="Cuongricc"/>
      <sheetName val="daf-3(OK)"/>
      <sheetName val="daf-7(OK)"/>
      <sheetName val="SourceData"/>
      <sheetName val="subcon sched"/>
      <sheetName val="Bang 3_Chi tiet phan Dz"/>
      <sheetName val="KHOI LUONG"/>
      <sheetName val="I-KAMAR"/>
      <sheetName val="SEX"/>
      <sheetName val="HVAC.BLOCK B4"/>
      <sheetName val="Chi tiet"/>
      <sheetName val="CT_vat_lieu"/>
      <sheetName val="DM_6061"/>
      <sheetName val="DG_thep_ma_kem"/>
      <sheetName val="DG_DZ"/>
      <sheetName val="DG_TBA"/>
      <sheetName val="Data_Input"/>
      <sheetName val="DG1426"/>
      <sheetName val="KH-Q1,Q2,01"/>
      <sheetName val="PS-Labour_M"/>
      <sheetName val="DG7606DZ"/>
      <sheetName val="GTTBA"/>
      <sheetName val="新规"/>
      <sheetName val="Master"/>
      <sheetName val="Hardware"/>
      <sheetName val="HWW"/>
      <sheetName val="TH_CPTB"/>
      <sheetName val="CP Khac cuoc VC"/>
      <sheetName val="Code"/>
      <sheetName val="Budget Code"/>
      <sheetName val="BẢNG KHỐI LƯỢNG TỔNG HỢP"/>
      <sheetName val="CTKL KTX HT"/>
      <sheetName val="PRE (E)"/>
      <sheetName val="2.Chiet tinh"/>
      <sheetName val="NHÀ NHẬP LIỆU"/>
      <sheetName val="MÓNG SILO"/>
      <sheetName val="Z"/>
      <sheetName val="Tong du toan"/>
      <sheetName val="Bill 2 - ketcau"/>
      <sheetName val="A1"/>
      <sheetName val="IBASE"/>
      <sheetName val="DANHMUC"/>
      <sheetName val="CTEMCOST"/>
      <sheetName val="CT1"/>
      <sheetName val="dghn"/>
      <sheetName val="wsLists"/>
      <sheetName val="Analisa &amp; Upah"/>
      <sheetName val="Chi tiet lan can"/>
      <sheetName val="DonGiaLD"/>
      <sheetName val="13-Cốt thép (10mm&lt;D≤18mm) FO16"/>
      <sheetName val="du lieu du toan"/>
      <sheetName val="Main"/>
      <sheetName val="Unit_Div6"/>
      <sheetName val="Purchase Order"/>
      <sheetName val="7606"/>
      <sheetName val="Ktmo"/>
      <sheetName val="D &amp; W sizes"/>
      <sheetName val="Formwork"/>
      <sheetName val="RAB_AR&amp;STR2"/>
      <sheetName val="chi_tiet_TBA2"/>
      <sheetName val="chi_tiet_C2"/>
      <sheetName val="Customize_Your_Purchase_Order2"/>
      <sheetName val="CHITIET_VL-NC-TT-3p1"/>
      <sheetName val="HĐ_ngoài1"/>
      <sheetName val="XT_Buoc_31"/>
      <sheetName val="dongia_(2)1"/>
      <sheetName val="S-curve_1"/>
      <sheetName val="So_doi_chieu_LC1"/>
      <sheetName val="Adix_A1"/>
      <sheetName val="Trạm_biến_áp"/>
      <sheetName val="Equip_"/>
      <sheetName val="A1_CN"/>
      <sheetName val="Đầu_vào"/>
      <sheetName val="Đơn_Giá_"/>
      <sheetName val="TONG_HOP_T5_1998"/>
      <sheetName val="Chenh_lech_vat_tu"/>
      <sheetName val="Diện_tích"/>
      <sheetName val="1_Khái_toán"/>
      <sheetName val="Chi_tiet_XD_TBA"/>
      <sheetName val="CT-0_4KV"/>
      <sheetName val="rate_material"/>
      <sheetName val="KL_Chi_tiết_Xây_tô"/>
      <sheetName val="Phan_khai_KLuong"/>
      <sheetName val="Bill_1_Quy_dinh_chung"/>
      <sheetName val="1_R18_BF"/>
      <sheetName val="6_External_works-R18"/>
      <sheetName val="Project_Data"/>
      <sheetName val="07Base_Cost"/>
      <sheetName val="04_-_XUONG_DET_B"/>
      <sheetName val="Chi_tiet_KL"/>
      <sheetName val="Tổng_hợp_KL"/>
      <sheetName val="_03"/>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BOQ건축"/>
      <sheetName val="BocXep"/>
      <sheetName val="VCBo"/>
      <sheetName val="VCThuy"/>
      <sheetName val="PU_ITALY_4"/>
      <sheetName val="Tro_giup4"/>
      <sheetName val="TH_DZ354"/>
      <sheetName val="CHITIET_VL-NC-TT_-1p2"/>
      <sheetName val="TONG_HOP_VL-NC_TT2"/>
      <sheetName val="KPVC-BD_2"/>
      <sheetName val="Don_gia2"/>
      <sheetName val="DON_GIA_CAN_THO4"/>
      <sheetName val="DON_GIA_TRAM_(3)2"/>
      <sheetName val="Don_gia_chi_tiet2"/>
      <sheetName val="7606_DZ2"/>
      <sheetName val="project_management1"/>
      <sheetName val="REINF_1"/>
      <sheetName val="Rates_20091"/>
      <sheetName val="Du_toan1"/>
      <sheetName val="MAIN_GATE_HOUSE1"/>
      <sheetName val="Commercial_value1"/>
      <sheetName val="Ky_Lam_Bridge1"/>
      <sheetName val="Provisional_Sums_Item1"/>
      <sheetName val="Gas_Pressure_Welding1"/>
      <sheetName val="Loại_Vật_tư"/>
      <sheetName val="Luong NII"/>
      <sheetName val="Cpbetong"/>
      <sheetName val="366fun"/>
      <sheetName val="DM_60606061"/>
      <sheetName val="DINH MUC THI NGHIEM"/>
      <sheetName val="CUOCVC"/>
      <sheetName val="Luong NI"/>
      <sheetName val="Vatlieu"/>
      <sheetName val="CT"/>
      <sheetName val="don_giaQB"/>
      <sheetName val="General_Item&amp;General_Requireme1"/>
      <sheetName val="General_Items1"/>
      <sheetName val="Regenral_Requirements1"/>
      <sheetName val="chiet_tinh1"/>
      <sheetName val="Ng_hàng_xà+bulong1"/>
      <sheetName val="Bang_KL1"/>
      <sheetName val="TONG_HOP_VL-NC1"/>
      <sheetName val="MH_RATE1"/>
      <sheetName val="Lcau_-_Lxuc1"/>
      <sheetName val="DM_67"/>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sheetData sheetId="624"/>
      <sheetData sheetId="625"/>
      <sheetData sheetId="626"/>
      <sheetData sheetId="627"/>
      <sheetData sheetId="628"/>
      <sheetData sheetId="629"/>
      <sheetData sheetId="63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XT_Buoc 3"/>
      <sheetName val="DG"/>
      <sheetName val="SILICATE"/>
      <sheetName val="RAB AR&amp;STR"/>
      <sheetName val="Earthwork"/>
      <sheetName val="Input"/>
      <sheetName val="조명시설"/>
      <sheetName val="Sheet1"/>
      <sheetName val="DANHPHAP"/>
      <sheetName val="chi tiet TBA"/>
      <sheetName val="chi tiet C"/>
      <sheetName val="#REF"/>
      <sheetName val="내역서"/>
      <sheetName val="Tro giup"/>
      <sheetName val="BG"/>
      <sheetName val="FitOutConfCentre"/>
      <sheetName val="공통가설"/>
      <sheetName val="물량표S"/>
      <sheetName val="ptnc"/>
      <sheetName val="ptvl"/>
      <sheetName val="ptm"/>
      <sheetName val="DATA"/>
      <sheetName val="Customize Your Purchase Order"/>
      <sheetName val="KLHT"/>
      <sheetName val="CHITIET VL-NC-TT -1p"/>
      <sheetName val="CHITIET VL-NC-TT-3p"/>
      <sheetName val="TONG HOP VL-NC TT"/>
      <sheetName val="TDTKP1"/>
      <sheetName val="KPVC-BD "/>
      <sheetName val="Don gia"/>
      <sheetName val="Mall"/>
      <sheetName val="VL,NC,MTC"/>
      <sheetName val="CTG"/>
      <sheetName val="DC"/>
      <sheetName val="NL"/>
      <sheetName val="DON GIA TRAM (3)"/>
      <sheetName val="dongia"/>
      <sheetName val="TONGKE-HT"/>
      <sheetName val="DON GIA CAN THO"/>
      <sheetName val="DGTH"/>
      <sheetName val="Control"/>
      <sheetName val="THVATTU"/>
      <sheetName val="HĐ ngoài"/>
      <sheetName val="dongia (2)"/>
      <sheetName val="PU_ITALY_"/>
      <sheetName val="Tro_giup"/>
      <sheetName val="RAB_AR&amp;STR"/>
      <sheetName val="chi_tiet_TBA"/>
      <sheetName val="chi_tiet_C"/>
      <sheetName val="TH_DZ35"/>
      <sheetName val="Customize_Your_Purchase_Order"/>
      <sheetName val="Shdet1"/>
      <sheetName val="402"/>
      <sheetName val="7606 DZ"/>
      <sheetName val="실행철강하도"/>
      <sheetName val="dnc4"/>
      <sheetName val="project management"/>
      <sheetName val="Don gia chi tiet"/>
      <sheetName val="TinhGiaMTC"/>
      <sheetName val="TinhGiaNC"/>
      <sheetName val="침하계"/>
      <sheetName val="BETON"/>
      <sheetName val="갑지"/>
      <sheetName val="24-ACMV"/>
      <sheetName val="chitimc"/>
      <sheetName val="giathanh1"/>
      <sheetName val="Adix A"/>
      <sheetName val="S-curve "/>
      <sheetName val="gvl"/>
      <sheetName val="DONVIBAN"/>
      <sheetName val="NGUON"/>
      <sheetName val="phuluc1"/>
      <sheetName val="THVT"/>
      <sheetName val="O20"/>
      <sheetName val="CAT_5"/>
      <sheetName val="BQMP"/>
      <sheetName val="산근"/>
      <sheetName val="inter"/>
      <sheetName val="대비"/>
      <sheetName val="REINF."/>
      <sheetName val="SKETCH"/>
      <sheetName val="LOADS"/>
      <sheetName val="Titles"/>
      <sheetName val="Rates 2009"/>
      <sheetName val="DON_GIA_CAN_THO"/>
      <sheetName val="PU_ITALY_1"/>
      <sheetName val="TH_DZ351"/>
      <sheetName val="Tro_giup1"/>
      <sheetName val="DON_GIA_CAN_THO1"/>
      <sheetName val="P"/>
      <sheetName val="So doi chieu LC"/>
      <sheetName val="MAIN GATE HOUSE"/>
      <sheetName val="Du_lieu"/>
      <sheetName val="SL"/>
      <sheetName val="CBKC-110"/>
      <sheetName val="Du toan"/>
      <sheetName val="Keothep"/>
      <sheetName val="Re-bar"/>
      <sheetName val="집계표"/>
      <sheetName val="PU_ITALY_2"/>
      <sheetName val="TH_DZ352"/>
      <sheetName val="Tro_giup2"/>
      <sheetName val="DON_GIA_CAN_THO2"/>
      <sheetName val="Don_gia_chi_tiet"/>
      <sheetName val="Commercial value"/>
      <sheetName val="VL"/>
      <sheetName val="NC"/>
      <sheetName val="차액보증"/>
      <sheetName val="DLDTLN"/>
      <sheetName val="Dulieu"/>
      <sheetName val="Ky Lam Bridge"/>
      <sheetName val="Provisional Sums Item"/>
      <sheetName val="Gas Pressure Welding"/>
      <sheetName val="General Item&amp;General Requiremen"/>
      <sheetName val="General Items"/>
      <sheetName val="Regenral Requirements"/>
      <sheetName val="SITE-E"/>
      <sheetName val="chiet tinh"/>
      <sheetName val="dg67-1"/>
      <sheetName val="Don_gia"/>
      <sheetName val="DON_GIA_TRAM_(3)"/>
      <sheetName val="7606_DZ"/>
      <sheetName val="TONG_HOP_VL-NC_TT"/>
      <sheetName val="CHITIET_VL-NC-TT_-1p"/>
      <sheetName val="KPVC-BD_"/>
      <sheetName val="Ng.hàng xà+bulong"/>
      <sheetName val="TONG HOP VL-NC"/>
      <sheetName val="lam-moi"/>
      <sheetName val="ALLOWANCE"/>
      <sheetName val="MH RATE"/>
      <sheetName val="Sheet3"/>
      <sheetName val="Bang KL"/>
      <sheetName val="TH_CNO"/>
      <sheetName val="NK_CHUNG"/>
      <sheetName val="Config"/>
      <sheetName val="DMCP"/>
      <sheetName val="HS_TDT"/>
      <sheetName val="KPTH-T12"/>
      <sheetName val="Thamgia-T10"/>
      <sheetName val="금융비용"/>
      <sheetName val="입찰안"/>
      <sheetName val="DG-VL"/>
      <sheetName val="PTDGCT"/>
      <sheetName val="May"/>
      <sheetName val="ironmongery"/>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WT-LIST"/>
      <sheetName val="Ts"/>
      <sheetName val="PROFILE"/>
      <sheetName val="Đầu vào"/>
      <sheetName val="BGD"/>
      <sheetName val="KCS"/>
      <sheetName val="KD"/>
      <sheetName val="KT"/>
      <sheetName val="KTNL"/>
      <sheetName val="KH"/>
      <sheetName val="PX-SX"/>
      <sheetName val="TC"/>
      <sheetName val="Lcau - Lxuc"/>
      <sheetName val="TBA"/>
      <sheetName val="DM 6061"/>
      <sheetName val="Gia"/>
      <sheetName val="dm366"/>
      <sheetName val="DG thep ma kem"/>
      <sheetName val="DTOAN"/>
      <sheetName val="CT vat lieu"/>
      <sheetName val="vcdngan"/>
      <sheetName val="K95"/>
      <sheetName val="K98"/>
      <sheetName val="PTDG"/>
      <sheetName val="LaborPY"/>
      <sheetName val="LaborKH"/>
      <sheetName val="Equip "/>
      <sheetName val="Material"/>
      <sheetName val="A1.CN"/>
      <sheetName val="EXTERNAL"/>
      <sheetName val="damgiua"/>
      <sheetName val="dgct"/>
      <sheetName val="366"/>
      <sheetName val="Trạm biến áp"/>
      <sheetName val="Đơn Giá "/>
      <sheetName val="Chenh lech vat tu"/>
      <sheetName val="Diện tích"/>
      <sheetName val="1_Khái toán"/>
      <sheetName val="TONG HOP T5 1998"/>
      <sheetName val="Chi tiet XD TBA"/>
      <sheetName val="Giá"/>
      <sheetName val="DM1776"/>
      <sheetName val="DM228"/>
      <sheetName val="DM4970"/>
      <sheetName val="Camay_DP"/>
      <sheetName val="DM6061"/>
      <sheetName val="Luong2"/>
      <sheetName val="DM"/>
      <sheetName val="DG DZ"/>
      <sheetName val="DG TBA"/>
      <sheetName val="DGXD"/>
      <sheetName val="CT-35"/>
      <sheetName val="CT-0.4KV"/>
      <sheetName val="rate material"/>
      <sheetName val="KL Chi tiết Xây tô"/>
      <sheetName val="07Base Cost"/>
      <sheetName val="GV1-D13 (Casement door)"/>
      <sheetName val="MTL$-INTER"/>
      <sheetName val="Bill 1_Quy dinh chung"/>
      <sheetName val="1.R18 BF"/>
      <sheetName val="A"/>
      <sheetName val="G"/>
      <sheetName val="F-B"/>
      <sheetName val="H-J"/>
      <sheetName val="6.External works-R18"/>
      <sheetName val="Phan khai KLuong"/>
      <sheetName val="Duphong"/>
      <sheetName val="CANDOI"/>
      <sheetName val="MATK"/>
      <sheetName val="NHATKY"/>
      <sheetName val="Chi tiet KL"/>
      <sheetName val="Tổng hợp KL"/>
      <sheetName val="BM"/>
      <sheetName val="Barrem"/>
      <sheetName val="Equipment"/>
      <sheetName val="DT_THAU"/>
      <sheetName val="말뚝지지력산정"/>
      <sheetName val="04 - XUONG DET B"/>
      <sheetName val="CTGX"/>
      <sheetName val="CTG-1"/>
      <sheetName val="01"/>
      <sheetName val="02"/>
      <sheetName val=" 03"/>
      <sheetName val="04"/>
      <sheetName val="05"/>
      <sheetName val="06"/>
      <sheetName val="07"/>
      <sheetName val="08"/>
      <sheetName val="09"/>
      <sheetName val="chieu day san"/>
      <sheetName val="Podium Concrete Works"/>
      <sheetName val="KLCT- TOWER"/>
      <sheetName val="KLCT- PODIUM"/>
      <sheetName val="Area Cal"/>
      <sheetName val="Gia thanh chuoi su"/>
      <sheetName val="Tiep dia"/>
      <sheetName val="Don gia vung III-Can Tho"/>
      <sheetName val="負荷集計（断熱不燃）"/>
      <sheetName val="Standardwerte"/>
      <sheetName val="INFO"/>
      <sheetName val="Summary"/>
      <sheetName val="PU_ITALY_3"/>
      <sheetName val="Tro_giup3"/>
      <sheetName val="TH_DZ353"/>
      <sheetName val="CHITIET_VL-NC-TT_-1p1"/>
      <sheetName val="TONG_HOP_VL-NC_TT1"/>
      <sheetName val="KPVC-BD_1"/>
      <sheetName val="Don_gia1"/>
      <sheetName val="DON_GIA_TRAM_(3)1"/>
      <sheetName val="DON_GIA_CAN_THO3"/>
      <sheetName val="Don_gia_chi_tiet1"/>
      <sheetName val="7606_DZ1"/>
      <sheetName val="project_management"/>
      <sheetName val="MAIN_GATE_HOUSE"/>
      <sheetName val="REINF_"/>
      <sheetName val="Rates_2009"/>
      <sheetName val="Du_toan"/>
      <sheetName val="Commercial_value"/>
      <sheetName val="Ky_Lam_Bridge"/>
      <sheetName val="Provisional_Sums_Item"/>
      <sheetName val="Gas_Pressure_Welding"/>
      <sheetName val="General_Item&amp;General_Requiremen"/>
      <sheetName val="General_Items"/>
      <sheetName val="Regenral_Requirements"/>
      <sheetName val="chiet_tinh"/>
      <sheetName val="Ng_hàng_xà+bulong"/>
      <sheetName val="TONG_HOP_VL-NC"/>
      <sheetName val="Bang_KL"/>
      <sheetName val="MH_RATE"/>
      <sheetName val="Lcau_-_Lxuc"/>
      <sheetName val="Loại Vật tư"/>
      <sheetName val="base"/>
      <sheetName val="DGG"/>
      <sheetName val="INDEX"/>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PAGE 1"/>
      <sheetName val="GAEYO"/>
      <sheetName val="Xay lapduongR3"/>
      <sheetName val="7606-TBA"/>
      <sheetName val="7606-ĐZ"/>
      <sheetName val="DM 67"/>
      <sheetName val="Duc_bk"/>
      <sheetName val="CE(E)"/>
      <sheetName val="CE(M)"/>
      <sheetName val="Project Data"/>
      <sheetName val="chiettinh"/>
      <sheetName val="갑지1"/>
      <sheetName val="6787CWFASE2CASE2_00.xls"/>
      <sheetName val="T&amp;D"/>
      <sheetName val="list"/>
      <sheetName val="BIDDING-SUM"/>
      <sheetName val="Đầu tư"/>
      <sheetName val="DTICH"/>
      <sheetName val="tonghop"/>
      <sheetName val="DATA2"/>
      <sheetName val="????"/>
      <sheetName val="BKBANRA"/>
      <sheetName val="BKMUAVAO"/>
      <sheetName val="Cp&gt;10-Ln&lt;10"/>
      <sheetName val="Ln&lt;20"/>
      <sheetName val="EIRR&gt;1&lt;1"/>
      <sheetName val="EIRR&gt; 2"/>
      <sheetName val="EIRR&lt;2"/>
      <sheetName val="Sheet2"/>
      <sheetName val="DL"/>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실행"/>
      <sheetName val="Bill-04 ket cau thap- UNI"/>
      <sheetName val="dg tphcm"/>
      <sheetName val="DUCVIETPQ"/>
      <sheetName val="D&amp;W"/>
      <sheetName val="INFOR-ST"/>
      <sheetName val="T.KÊ K.CẤU"/>
      <sheetName val="LEGEND"/>
      <sheetName val="gia cong tac"/>
      <sheetName val="____"/>
      <sheetName val="4.PTDG"/>
      <sheetName val="A1, May"/>
      <sheetName val="Máy"/>
      <sheetName val="Vat lieu"/>
      <sheetName val="Data Input"/>
      <sheetName val="Measure 1306"/>
      <sheetName val="0"/>
      <sheetName val="???S"/>
      <sheetName val="???"/>
      <sheetName val="??"/>
      <sheetName val="HÐ ngoài"/>
      <sheetName val="??????"/>
      <sheetName val="HÐ_ngoài"/>
      <sheetName val="6PILE  (돌출)"/>
      <sheetName val="6MONTHS"/>
      <sheetName val="DTXL"/>
      <sheetName val="Door and window"/>
      <sheetName val="Bill 01 - CTN"/>
      <sheetName val="Bill 2.2 Villa 2 beds"/>
      <sheetName val="Alat"/>
      <sheetName val="Analisa Gabungan"/>
      <sheetName val="Sub"/>
      <sheetName val="Isolasi Luar Dalam"/>
      <sheetName val="Isolasi Luar"/>
      <sheetName val="SP10"/>
      <sheetName val="ESTI."/>
      <sheetName val="KL san lap"/>
      <sheetName val="PEDESB"/>
      <sheetName val="TH Vat tu"/>
      <sheetName val="Cửa"/>
      <sheetName val="Sheet4"/>
      <sheetName val="Supplier"/>
      <sheetName val=" Bill.5-Earthing.2 - Add Works"/>
      <sheetName val="DK"/>
      <sheetName val="NOTE"/>
      <sheetName val="Dia"/>
      <sheetName val="DG-TNHC-85"/>
      <sheetName val="토공"/>
      <sheetName val="Harga ME "/>
      <sheetName val="NVL"/>
      <sheetName val="PRI-LS"/>
      <sheetName val="NKC6"/>
      <sheetName val="Cước VC + ĐM CP Tư vấn"/>
      <sheetName val="Hệ số"/>
      <sheetName val="DLdauvao"/>
      <sheetName val="CẤP THOÁT NƯỚC"/>
      <sheetName val="DATA BASE"/>
      <sheetName val="Equipment list (PAC)"/>
      <sheetName val="DETAIL "/>
      <sheetName val="Mat_Source"/>
      <sheetName val="計算条件"/>
      <sheetName val="Bang trong luong rieng thep"/>
      <sheetName val="THDT goi thau TB"/>
      <sheetName val="Tien do TV"/>
      <sheetName val="QD957"/>
      <sheetName val="TK-COL"/>
      <sheetName val="02_Dulieu_Cua"/>
      <sheetName val="TH MTC"/>
      <sheetName val="TH N.Cong"/>
      <sheetName val="CPDDII"/>
      <sheetName val="DTXD"/>
      <sheetName val="dg7606"/>
      <sheetName val="DGsuyrong"/>
      <sheetName val="PhanTichVua"/>
      <sheetName val="PhanTichVT"/>
      <sheetName val="KhoiluongDT"/>
      <sheetName val="JP_List"/>
      <sheetName val="SUBS"/>
      <sheetName val="Feeds"/>
      <sheetName val="final list 2005"/>
      <sheetName val="final_list_2005"/>
      <sheetName val="WORKINGS"/>
      <sheetName val="LV data"/>
      <sheetName val="Gia vat tu"/>
      <sheetName val="bt19"/>
      <sheetName val="Btr25"/>
      <sheetName val="bridge # 1"/>
      <sheetName val="VND"/>
      <sheetName val="Buy vs. Lease Car"/>
      <sheetName val="入力作成表"/>
      <sheetName val="TINH KHOI LUONG"/>
      <sheetName val="CPA"/>
      <sheetName val="___S"/>
      <sheetName val="___"/>
      <sheetName val="__"/>
      <sheetName val="______"/>
      <sheetName val="Setting"/>
      <sheetName val="Settings"/>
      <sheetName val="Chenh lech ca may"/>
      <sheetName val="TLg CN&amp;Laixe"/>
      <sheetName val="TLg CN&amp;Laixe (2)"/>
      <sheetName val="TLg Laitau"/>
      <sheetName val="TLg Laitau (2)"/>
      <sheetName val="HMCV"/>
      <sheetName val="CauKien"/>
      <sheetName val="XD"/>
      <sheetName val="Cuongricc"/>
      <sheetName val="daf-3(OK)"/>
      <sheetName val="daf-7(OK)"/>
      <sheetName val="SourceData"/>
      <sheetName val="subcon sched"/>
      <sheetName val="Bang 3_Chi tiet phan Dz"/>
      <sheetName val="KHOI LUONG"/>
      <sheetName val="I-KAMAR"/>
      <sheetName val="SEX"/>
      <sheetName val="HVAC.BLOCK B4"/>
      <sheetName val="Chi tiet"/>
      <sheetName val="CT_vat_lieu"/>
      <sheetName val="DM_6061"/>
      <sheetName val="DG_thep_ma_kem"/>
      <sheetName val="DG_DZ"/>
      <sheetName val="DG_TBA"/>
      <sheetName val="Data_Input"/>
      <sheetName val="DG1426"/>
      <sheetName val="KH-Q1,Q2,01"/>
      <sheetName val="PS-Labour_M"/>
      <sheetName val="DG7606DZ"/>
      <sheetName val="GTTBA"/>
      <sheetName val="新规"/>
      <sheetName val="Master"/>
      <sheetName val="Hardware"/>
      <sheetName val="HWW"/>
      <sheetName val="TH_CPTB"/>
      <sheetName val="CP Khac cuoc VC"/>
      <sheetName val="Code"/>
      <sheetName val="Budget Code"/>
      <sheetName val="BẢNG KHỐI LƯỢNG TỔNG HỢP"/>
      <sheetName val="CTKL KTX HT"/>
      <sheetName val="PRE (E)"/>
      <sheetName val="2.Chiet tinh"/>
      <sheetName val="NHÀ NHẬP LIỆU"/>
      <sheetName val="MÓNG SILO"/>
      <sheetName val="Z"/>
      <sheetName val="Tong du toan"/>
      <sheetName val="Bill 2 - ketcau"/>
      <sheetName val="A1"/>
      <sheetName val="IBASE"/>
      <sheetName val="DANHMUC"/>
      <sheetName val="CTEMCOST"/>
      <sheetName val="CT1"/>
      <sheetName val="dghn"/>
      <sheetName val="wsLists"/>
      <sheetName val="Analisa &amp; Upah"/>
      <sheetName val="Chi tiet lan can"/>
      <sheetName val="DonGiaLD"/>
      <sheetName val="13-Cốt thép (10mm&lt;D≤18mm) FO16"/>
      <sheetName val="du lieu du toan"/>
      <sheetName val="Main"/>
      <sheetName val="Unit_Div6"/>
      <sheetName val="Purchase Order"/>
      <sheetName val="7606"/>
      <sheetName val="Ktmo"/>
      <sheetName val="D &amp; W sizes"/>
      <sheetName val="Formwork"/>
      <sheetName val="RAB_AR&amp;STR2"/>
      <sheetName val="chi_tiet_TBA2"/>
      <sheetName val="chi_tiet_C2"/>
      <sheetName val="Customize_Your_Purchase_Order2"/>
      <sheetName val="CHITIET_VL-NC-TT-3p1"/>
      <sheetName val="HĐ_ngoài1"/>
      <sheetName val="XT_Buoc_31"/>
      <sheetName val="dongia_(2)1"/>
      <sheetName val="S-curve_1"/>
      <sheetName val="So_doi_chieu_LC1"/>
      <sheetName val="Adix_A1"/>
      <sheetName val="Trạm_biến_áp"/>
      <sheetName val="Equip_"/>
      <sheetName val="A1_CN"/>
      <sheetName val="Đầu_vào"/>
      <sheetName val="Đơn_Giá_"/>
      <sheetName val="TONG_HOP_T5_1998"/>
      <sheetName val="Chenh_lech_vat_tu"/>
      <sheetName val="Diện_tích"/>
      <sheetName val="1_Khái_toán"/>
      <sheetName val="Chi_tiet_XD_TBA"/>
      <sheetName val="CT-0_4KV"/>
      <sheetName val="rate_material"/>
      <sheetName val="KL_Chi_tiết_Xây_tô"/>
      <sheetName val="Phan_khai_KLuong"/>
      <sheetName val="Bill_1_Quy_dinh_chung"/>
      <sheetName val="1_R18_BF"/>
      <sheetName val="6_External_works-R18"/>
      <sheetName val="Project_Data"/>
      <sheetName val="07Base_Cost"/>
      <sheetName val="04_-_XUONG_DET_B"/>
      <sheetName val="Chi_tiet_KL"/>
      <sheetName val="Tổng_hợp_KL"/>
      <sheetName val="_03"/>
      <sheetName val="chieu_day_san"/>
      <sheetName val="Podium_Concrete_Works"/>
      <sheetName val="KLCT-_TOWER"/>
      <sheetName val="KLCT-_PODIUM"/>
      <sheetName val="Gia_thanh_chuoi_su"/>
      <sheetName val="Tiep_dia"/>
      <sheetName val="Don_gia_vung_III-Can_Tho"/>
      <sheetName val="Area_Cal"/>
      <sheetName val="Elect_(3)"/>
      <sheetName val="plan&amp;section_of_foundation"/>
      <sheetName val="design_criteria"/>
      <sheetName val="Bond_수수료_계산_포맷"/>
      <sheetName val="ITB_COST"/>
      <sheetName val="PAGE_1"/>
      <sheetName val="6PILE__(돌출)"/>
      <sheetName val="HÐ_ngoài1"/>
      <sheetName val="EIRR&gt;_2"/>
      <sheetName val="DETAIL_"/>
      <sheetName val="BOQ건축"/>
      <sheetName val="BocXep"/>
      <sheetName val="VCBo"/>
      <sheetName val="VCThuy"/>
      <sheetName val="PU_ITALY_4"/>
      <sheetName val="Tro_giup4"/>
      <sheetName val="TH_DZ354"/>
      <sheetName val="CHITIET_VL-NC-TT_-1p2"/>
      <sheetName val="TONG_HOP_VL-NC_TT2"/>
      <sheetName val="KPVC-BD_2"/>
      <sheetName val="Don_gia2"/>
      <sheetName val="DON_GIA_CAN_THO4"/>
      <sheetName val="DON_GIA_TRAM_(3)2"/>
      <sheetName val="Don_gia_chi_tiet2"/>
      <sheetName val="7606_DZ2"/>
      <sheetName val="project_management1"/>
      <sheetName val="REINF_1"/>
      <sheetName val="Rates_20091"/>
      <sheetName val="Du_toan1"/>
      <sheetName val="MAIN_GATE_HOUSE1"/>
      <sheetName val="Commercial_value1"/>
      <sheetName val="Ky_Lam_Bridge1"/>
      <sheetName val="Provisional_Sums_Item1"/>
      <sheetName val="Gas_Pressure_Welding1"/>
      <sheetName val="Loại_Vật_tư"/>
      <sheetName val="Luong NII"/>
      <sheetName val="Cpbetong"/>
      <sheetName val="366fun"/>
      <sheetName val="DM_60606061"/>
      <sheetName val="DINH MUC THI NGHIEM"/>
      <sheetName val="CUOCVC"/>
      <sheetName val="Luong NI"/>
      <sheetName val="Vatlieu"/>
      <sheetName val="CT"/>
      <sheetName val="don_giaQB"/>
      <sheetName val="General_Item&amp;General_Requireme1"/>
      <sheetName val="General_Items1"/>
      <sheetName val="Regenral_Requirements1"/>
      <sheetName val="chiet_tinh1"/>
      <sheetName val="Ng_hàng_xà+bulong1"/>
      <sheetName val="Bang_KL1"/>
      <sheetName val="TONG_HOP_VL-NC1"/>
      <sheetName val="MH_RATE1"/>
      <sheetName val="Lcau_-_Lxuc1"/>
      <sheetName val="DM_67"/>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sheetData sheetId="622"/>
      <sheetData sheetId="623"/>
      <sheetData sheetId="624"/>
      <sheetData sheetId="625"/>
      <sheetData sheetId="626"/>
      <sheetData sheetId="627"/>
      <sheetData sheetId="628"/>
      <sheetData sheetId="629"/>
      <sheetData sheetId="6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BTTr"/>
      <sheetName val="TT35"/>
      <sheetName val="BT35"/>
      <sheetName val="TT04"/>
      <sheetName val="BT04"/>
      <sheetName val="TTCto"/>
      <sheetName val="Cto"/>
      <sheetName val="TH"/>
      <sheetName val="TH TB"/>
      <sheetName val="bia "/>
      <sheetName val="ChiphiVC"/>
      <sheetName val="XT_Buoc 3"/>
      <sheetName val="gvl"/>
      <sheetName val="Gia MBA (2)"/>
      <sheetName val="Gi¸ tñ bï"/>
      <sheetName val="Gia-NC"/>
      <sheetName val="Gia-TN"/>
      <sheetName val="Gia KH"/>
      <sheetName val="GiaVT"/>
      <sheetName val="GiaVT XDCB"/>
      <sheetName val="Gia MBA"/>
      <sheetName val="Cac HS hay SD"/>
      <sheetName val="00000000"/>
      <sheetName val="Gia_NC"/>
      <sheetName val="TTTram"/>
      <sheetName val="Sheet1"/>
      <sheetName val="Sheet2"/>
      <sheetName val="Sheet3"/>
      <sheetName val="XL4Test5"/>
      <sheetName val="Gia_GC_Satthep"/>
      <sheetName val="COAT&amp;WRAP-QIOT-#3"/>
      <sheetName val="PNT-QUOT-#3"/>
      <sheetName val="Gia"/>
      <sheetName val="dtct cong"/>
      <sheetName val="tra-vat-lieu"/>
      <sheetName val="VAT &amp; CIT COMIN"/>
      <sheetName val="VN 9"/>
      <sheetName val="VN 8"/>
      <sheetName val="VN 6"/>
      <sheetName val="VN 3"/>
      <sheetName val="VN 1"/>
      <sheetName val="lot 10.1"/>
      <sheetName val="lot 10.2"/>
      <sheetName val="lot 11.1"/>
      <sheetName val="lot 11.2"/>
      <sheetName val="lot 12.1"/>
      <sheetName val="lot 12.2"/>
      <sheetName val="ctTBA"/>
      <sheetName val="XL4Poppy"/>
      <sheetName val="gia vt,nc,may"/>
      <sheetName val="NEW-PANEL"/>
      <sheetName val="T_x0014_04"/>
      <sheetName val="TH_TB"/>
      <sheetName val="bia_"/>
      <sheetName val="Gia_MBA_(2)"/>
      <sheetName val="Gi¸_tñ_bï"/>
      <sheetName val="Gia_KH"/>
      <sheetName val="GiaVT_XDCB"/>
      <sheetName val="Gia_MBA"/>
      <sheetName val="Cac_HS_hay_SD"/>
      <sheetName val="TTDZ22"/>
      <sheetName val="Chart1"/>
      <sheetName val="mong + than"/>
      <sheetName val="h thien tt"/>
      <sheetName val="hoµn thien x trat"/>
      <sheetName val="~         "/>
      <sheetName val="DGIAgoi1"/>
      <sheetName val="Tổng kê"/>
      <sheetName val="ctdg"/>
      <sheetName val="chitimc"/>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Quantity"/>
      <sheetName val="tuong"/>
      <sheetName val="bka "/>
      <sheetName val="hieuchinh30.11"/>
      <sheetName val="Gia_K_x0008_"/>
      <sheetName val="Cac_HP_hay_SD"/>
      <sheetName val="hoµn thien x tra4"/>
      <sheetName val="Out"/>
      <sheetName val="Yen Dinh 1"/>
      <sheetName val="KLHT"/>
      <sheetName val="Chiet tinh"/>
      <sheetName val="Gia vat tu"/>
      <sheetName val="T?ng kê"/>
      <sheetName val="00 00000"/>
      <sheetName val="Phan dau"/>
      <sheetName val="TH_TB1"/>
      <sheetName val="bia_1"/>
      <sheetName val="Gia_MBA_(2)1"/>
      <sheetName val="Gi¸_tñ_bï1"/>
      <sheetName val="Gia_KH1"/>
      <sheetName val="GiaVT_XDCB1"/>
      <sheetName val="Gia_MBA1"/>
      <sheetName val="Cac_HS_hay_SD1"/>
      <sheetName val="VAT_&amp;_CIT_COMIN"/>
      <sheetName val="VN_9"/>
      <sheetName val="VN_8"/>
      <sheetName val="VN_6"/>
      <sheetName val="VN_3"/>
      <sheetName val="VN_1"/>
      <sheetName val="lot_10_1"/>
      <sheetName val="lot_10_2"/>
      <sheetName val="lot_11_1"/>
      <sheetName val="lot_11_2"/>
      <sheetName val="lot_12_1"/>
      <sheetName val="lot_12_2"/>
      <sheetName val="dtct_cong"/>
      <sheetName val="mong_+_than"/>
      <sheetName val="h_thien_tt"/>
      <sheetName val="hoµn_thien_x_trat"/>
      <sheetName val="~_________"/>
      <sheetName val="gia_vt,nc,may"/>
      <sheetName val="Tổng_kê"/>
      <sheetName val="XT_Buoc_3"/>
      <sheetName val="T04"/>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et_tinh"/>
      <sheetName val="bka_"/>
      <sheetName val="Gia_vat_tu"/>
      <sheetName val="Luü kÕ 2007"/>
      <sheetName val="NXT thang5"/>
      <sheetName val="NXT thang6nam 07"/>
      <sheetName val="NXT thang 2"/>
      <sheetName val="NXT thang 3"/>
      <sheetName val="NXTon thang1"/>
      <sheetName val="NXTthang 5"/>
      <sheetName val="NXT thang 4"/>
      <sheetName val="NXT hang Ctao"/>
      <sheetName val="NXTthang8 "/>
      <sheetName val="VTu T6"/>
      <sheetName val="Book 1 Summary"/>
      <sheetName val="DONVIBAN"/>
      <sheetName val="NGUON"/>
      <sheetName val="DATA"/>
      <sheetName val="daywork- Tham khao"/>
      <sheetName val="T_ng kê"/>
      <sheetName val="§gi¸"/>
      <sheetName val="PhÇnCK"/>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DO AM DT"/>
      <sheetName val="TH VL, NC, DDHT Thanh0huoc"/>
      <sheetName val="Can doi "/>
      <sheetName val="DON GIA TRAM (3)"/>
      <sheetName val="DGXDCB_DD"/>
      <sheetName val="Sum"/>
      <sheetName val="KH-Q1,Q2,01"/>
      <sheetName val="DG29HB"/>
      <sheetName val=""/>
      <sheetName val="????????"/>
      <sheetName val="Bia"/>
      <sheetName val="Economic Profit"/>
      <sheetName val="tra-~at-lieu"/>
      <sheetName val="dtxl-DC"/>
      <sheetName val="Yen_Dinh_1"/>
      <sheetName val="00_00000"/>
      <sheetName val="KKKKKKKK"/>
      <sheetName val="TH_TB2"/>
      <sheetName val="bia_2"/>
      <sheetName val="Gia_MBA_(2)2"/>
      <sheetName val="Gi¸_tñ_bï2"/>
      <sheetName val="Gia_KH2"/>
      <sheetName val="GiaVT_XDCB2"/>
      <sheetName val="Gia_MBA2"/>
      <sheetName val="Cac_HS_hay_SD2"/>
      <sheetName val="dtct_cong1"/>
      <sheetName val="Tổng_kê1"/>
      <sheetName val="VAT_&amp;_CIT_COMIN1"/>
      <sheetName val="VN_91"/>
      <sheetName val="VN_81"/>
      <sheetName val="VN_61"/>
      <sheetName val="VN_31"/>
      <sheetName val="VN_11"/>
      <sheetName val="lot_10_11"/>
      <sheetName val="lot_10_21"/>
      <sheetName val="lot_11_11"/>
      <sheetName val="lot_11_21"/>
      <sheetName val="lot_12_11"/>
      <sheetName val="lot_12_21"/>
      <sheetName val="gia_vt,nc,may1"/>
      <sheetName val="mong_+_than1"/>
      <sheetName val="h_thien_tt1"/>
      <sheetName val="hoµn_thien_x_trat1"/>
      <sheetName val="~_________1"/>
      <sheetName val="XT_Buoc_31"/>
      <sheetName val="Chiet_tinh1"/>
      <sheetName val="T?ng_kê"/>
      <sheetName val="KPVC-BD_1"/>
      <sheetName val="THPDMoi__(2)1"/>
      <sheetName val="dongia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daywork-_Tham_khao"/>
      <sheetName val="Book_1_Summary"/>
      <sheetName val="bka_1"/>
      <sheetName val="hieuchinh30_11"/>
      <sheetName val="Gia_K"/>
      <sheetName val="hoµn_thien_x_tra4"/>
      <sheetName val="DON_GIA_TRAM_(3)"/>
      <sheetName val="Gia_vat_tu1"/>
      <sheetName val="Phan_dau"/>
      <sheetName val="Luü_kÕ_2007"/>
      <sheetName val="NXT_thang5"/>
      <sheetName val="NXT_thang6nam_07"/>
      <sheetName val="NXT_thang_2"/>
      <sheetName val="NXT_thang_3"/>
      <sheetName val="NXTon_thang1"/>
      <sheetName val="NXTthang_5"/>
      <sheetName val="NXT_thang_4"/>
      <sheetName val="NXT_hang_Ctao"/>
      <sheetName val="NXTthang8_"/>
      <sheetName val="VTu_T6"/>
      <sheetName val="T_ng_kê"/>
      <sheetName val="TH_TB3"/>
      <sheetName val="bia_3"/>
      <sheetName val="Gia_MBA_(2)3"/>
      <sheetName val="Gi¸_tñ_bï3"/>
      <sheetName val="Gia_KH3"/>
      <sheetName val="GiaVT_XDCB3"/>
      <sheetName val="Gia_MBA3"/>
      <sheetName val="Cac_HS_hay_SD3"/>
      <sheetName val="dtct_cong2"/>
      <sheetName val="Tổng_kê2"/>
      <sheetName val="VAT_&amp;_CIT_COMIN2"/>
      <sheetName val="VN_92"/>
      <sheetName val="VN_82"/>
      <sheetName val="VN_62"/>
      <sheetName val="VN_32"/>
      <sheetName val="VN_12"/>
      <sheetName val="lot_10_12"/>
      <sheetName val="lot_10_22"/>
      <sheetName val="lot_11_12"/>
      <sheetName val="lot_11_22"/>
      <sheetName val="lot_12_12"/>
      <sheetName val="lot_12_22"/>
      <sheetName val="gia_vt,nc,may2"/>
      <sheetName val="mong_+_than2"/>
      <sheetName val="h_thien_tt2"/>
      <sheetName val="hoµn_thien_x_trat2"/>
      <sheetName val="~_________2"/>
      <sheetName val="XT_Buoc_32"/>
      <sheetName val="Chiet_tinh2"/>
      <sheetName val="T?ng_kê1"/>
      <sheetName val="KPVC-BD_2"/>
      <sheetName val="Yen_Dinh_11"/>
      <sheetName val="THPDMoi__(2)2"/>
      <sheetName val="dongia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daywork-_Tham_khao1"/>
      <sheetName val="Book_1_Summary1"/>
      <sheetName val="bka_2"/>
      <sheetName val="hieuchinh30_111"/>
      <sheetName val="hoµn_thien_x_tra41"/>
      <sheetName val="DON_GIA_TRAM_(3)1"/>
      <sheetName val="00_000001"/>
      <sheetName val="Gia_vat_tu2"/>
      <sheetName val="TH_TB4"/>
      <sheetName val="bia_4"/>
      <sheetName val="Gia_MBA_(2)4"/>
      <sheetName val="Gi¸_tñ_bï4"/>
      <sheetName val="Gia_KH4"/>
      <sheetName val="GiaVT_XDCB4"/>
      <sheetName val="Gia_MBA4"/>
      <sheetName val="Cac_HS_hay_SD4"/>
      <sheetName val="dtct_cong3"/>
      <sheetName val="Tổng_kê3"/>
      <sheetName val="VAT_&amp;_CIT_COMIN3"/>
      <sheetName val="VN_93"/>
      <sheetName val="VN_83"/>
      <sheetName val="VN_63"/>
      <sheetName val="VN_33"/>
      <sheetName val="VN_13"/>
      <sheetName val="lot_10_13"/>
      <sheetName val="lot_10_23"/>
      <sheetName val="lot_11_13"/>
      <sheetName val="lot_11_23"/>
      <sheetName val="lot_12_13"/>
      <sheetName val="lot_12_23"/>
      <sheetName val="gia_vt,nc,may3"/>
      <sheetName val="mong_+_than3"/>
      <sheetName val="h_thien_tt3"/>
      <sheetName val="hoµn_thien_x_trat3"/>
      <sheetName val="~_________3"/>
      <sheetName val="XT_Buoc_33"/>
      <sheetName val="Chiet_tinh3"/>
      <sheetName val="T?ng_kê2"/>
      <sheetName val="KPVC-BD_3"/>
      <sheetName val="Yen_Dinh_12"/>
      <sheetName val="THPDMoi__(2)3"/>
      <sheetName val="dongia_(2)3"/>
      <sheetName val="TONG_HOP_VL-NC3"/>
      <sheetName val="TONGKE3p_3"/>
      <sheetName val="TH_VL,_NC,_DDHT_Thanhphuoc3"/>
      <sheetName val="DON_GIA3"/>
      <sheetName val="t-h_HA_THE3"/>
      <sheetName val="CHITIET_VL-NC-TT_-1p3"/>
      <sheetName val="TONG_HOP_VL-NC_TT3"/>
      <sheetName val="TH_XL3"/>
      <sheetName val="CHITIET_VL-NC3"/>
      <sheetName val="CHITIET_VL-NC-TT-3p3"/>
      <sheetName val="daywork-_Tham_khao2"/>
      <sheetName val="Book_1_Summary2"/>
      <sheetName val="bka_3"/>
      <sheetName val="hieuchinh30_112"/>
      <sheetName val="hoµn_thien_x_tra42"/>
      <sheetName val="DON_GIA_TRAM_(3)2"/>
      <sheetName val="00_000002"/>
      <sheetName val="Gia_vat_tu3"/>
      <sheetName val="TH_TB5"/>
      <sheetName val="bia_5"/>
      <sheetName val="Gia_MBA_(2)5"/>
      <sheetName val="Gi¸_tñ_bï5"/>
      <sheetName val="Gia_KH5"/>
      <sheetName val="GiaVT_XDCB5"/>
      <sheetName val="Gia_MBA5"/>
      <sheetName val="Cac_HS_hay_SD5"/>
      <sheetName val="dtct_cong4"/>
      <sheetName val="Tổng_kê4"/>
      <sheetName val="VAT_&amp;_CIT_COMIN4"/>
      <sheetName val="VN_94"/>
      <sheetName val="VN_84"/>
      <sheetName val="VN_64"/>
      <sheetName val="VN_34"/>
      <sheetName val="VN_14"/>
      <sheetName val="lot_10_14"/>
      <sheetName val="lot_10_24"/>
      <sheetName val="lot_11_14"/>
      <sheetName val="lot_11_24"/>
      <sheetName val="lot_12_14"/>
      <sheetName val="lot_12_24"/>
      <sheetName val="gia_vt,nc,may4"/>
      <sheetName val="mong_+_than4"/>
      <sheetName val="h_thien_tt4"/>
      <sheetName val="hoµn_thien_x_trat4"/>
      <sheetName val="~_________4"/>
      <sheetName val="XT_Buoc_34"/>
      <sheetName val="Chiet_tinh4"/>
      <sheetName val="T?ng_kê3"/>
      <sheetName val="KPVC-BD_4"/>
      <sheetName val="Yen_Dinh_13"/>
      <sheetName val="THPDMoi__(2)4"/>
      <sheetName val="dongia_(2)4"/>
      <sheetName val="TONG_HOP_VL-NC4"/>
      <sheetName val="TONGKE3p_4"/>
      <sheetName val="TH_VL,_NC,_DDHT_Thanhphuoc4"/>
      <sheetName val="DON_GIA4"/>
      <sheetName val="t-h_HA_THE4"/>
      <sheetName val="CHITIET_VL-NC-TT_-1p4"/>
      <sheetName val="TONG_HOP_VL-NC_TT4"/>
      <sheetName val="TH_XL4"/>
      <sheetName val="CHITIET_VL-NC4"/>
      <sheetName val="CHITIET_VL-NC-TT-3p4"/>
      <sheetName val="daywork-_Tham_khao3"/>
      <sheetName val="Book_1_Summary3"/>
      <sheetName val="bka_4"/>
      <sheetName val="hieuchinh30_113"/>
      <sheetName val="hoµn_thien_x_tra43"/>
      <sheetName val="DON_GIA_TRAM_(3)3"/>
      <sheetName val="00_000003"/>
      <sheetName val="Gia_vat_tu4"/>
      <sheetName val="Package1"/>
      <sheetName val="T_x005f_x0014_04"/>
      <sheetName val="T_x005f_x005f_x005f_x0014_04"/>
      <sheetName val="T_x005f_x005f_x005f_x005f_x005f_x005f_x005f_x0014_04"/>
      <sheetName val="Gia_K_x005f_x0008_"/>
      <sheetName val="GVT"/>
      <sheetName val="Discounts"/>
      <sheetName val="________"/>
      <sheetName val="T_ng_kê1"/>
      <sheetName val="T_ng_kê2"/>
      <sheetName val="BANG TONG HOP (2)"/>
      <sheetName val="BOQ-1"/>
      <sheetName val="Data-year2001i"/>
      <sheetName val="BGD"/>
      <sheetName val="Tien Thuong"/>
      <sheetName val="KCS"/>
      <sheetName val="KD"/>
      <sheetName val="KT"/>
      <sheetName val="KTNL"/>
      <sheetName val="KH"/>
      <sheetName val="NC XL 6T cuoi 01 CTy"/>
      <sheetName val="Data -6T dau"/>
      <sheetName val="PX-SX"/>
      <sheetName val="TC"/>
      <sheetName val="Lcau - Lxuc"/>
      <sheetName val="Cong 6T"/>
      <sheetName val="dnc4"/>
      <sheetName val="BD-1"/>
      <sheetName val="Solieutinh"/>
      <sheetName val="BanTinh"/>
      <sheetName val="CTDZ6kv (gd1) "/>
      <sheetName val="CTDZ 0.4+cto (GD1)"/>
      <sheetName val="CTTBA (gd1)"/>
      <sheetName val="FD"/>
      <sheetName val="GI"/>
      <sheetName val="EE (3)"/>
      <sheetName val="PAVEMENT"/>
      <sheetName val="TRAFFIC"/>
      <sheetName val="Chi tiet"/>
      <sheetName val="KB"/>
      <sheetName val="DZ 0.4"/>
      <sheetName val="FAB별"/>
      <sheetName val="MTL$-INTER"/>
      <sheetName val="402"/>
      <sheetName val="MASTER LIST"/>
      <sheetName val="Price b4 16 July"/>
      <sheetName val="Final Price_16 Jul"/>
      <sheetName val="SOLD UPDATE"/>
      <sheetName val="Reference List"/>
      <sheetName val="1"/>
      <sheetName val="SP"/>
      <sheetName val="VCTC"/>
      <sheetName val="FIRE ALARM _ FIRE FIG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BTTr"/>
      <sheetName val="TT35"/>
      <sheetName val="BT35"/>
      <sheetName val="TT04"/>
      <sheetName val="BT04"/>
      <sheetName val="TTCto"/>
      <sheetName val="Cto"/>
      <sheetName val="TH"/>
      <sheetName val="TH TB"/>
      <sheetName val="bia "/>
      <sheetName val="ChiphiVC"/>
      <sheetName val="XT_Buoc 3"/>
      <sheetName val="gvl"/>
      <sheetName val="Gia MBA (2)"/>
      <sheetName val="Gi¸ tñ bï"/>
      <sheetName val="Gia-NC"/>
      <sheetName val="Gia-TN"/>
      <sheetName val="Gia KH"/>
      <sheetName val="GiaVT"/>
      <sheetName val="GiaVT XDCB"/>
      <sheetName val="Gia MBA"/>
      <sheetName val="Cac HS hay SD"/>
      <sheetName val="00000000"/>
      <sheetName val="Gia_NC"/>
      <sheetName val="TTTram"/>
      <sheetName val="Sheet1"/>
      <sheetName val="Sheet2"/>
      <sheetName val="Sheet3"/>
      <sheetName val="XL4Test5"/>
      <sheetName val="Gia_GC_Satthep"/>
      <sheetName val="COAT&amp;WRAP-QIOT-#3"/>
      <sheetName val="PNT-QUOT-#3"/>
      <sheetName val="Gia"/>
      <sheetName val="dtct cong"/>
      <sheetName val="tra-vat-lieu"/>
      <sheetName val="VAT &amp; CIT COMIN"/>
      <sheetName val="VN 9"/>
      <sheetName val="VN 8"/>
      <sheetName val="VN 6"/>
      <sheetName val="VN 3"/>
      <sheetName val="VN 1"/>
      <sheetName val="lot 10.1"/>
      <sheetName val="lot 10.2"/>
      <sheetName val="lot 11.1"/>
      <sheetName val="lot 11.2"/>
      <sheetName val="lot 12.1"/>
      <sheetName val="lot 12.2"/>
      <sheetName val="ctTBA"/>
      <sheetName val="XL4Poppy"/>
      <sheetName val="gia vt,nc,may"/>
      <sheetName val="NEW-PANEL"/>
      <sheetName val="T_x0014_04"/>
      <sheetName val="TH_TB"/>
      <sheetName val="bia_"/>
      <sheetName val="Gia_MBA_(2)"/>
      <sheetName val="Gi¸_tñ_bï"/>
      <sheetName val="Gia_KH"/>
      <sheetName val="GiaVT_XDCB"/>
      <sheetName val="Gia_MBA"/>
      <sheetName val="Cac_HS_hay_SD"/>
      <sheetName val="TTDZ22"/>
      <sheetName val="Chart1"/>
      <sheetName val="mong + than"/>
      <sheetName val="h thien tt"/>
      <sheetName val="hoµn thien x trat"/>
      <sheetName val="~         "/>
      <sheetName val="DGIAgoi1"/>
      <sheetName val="Tổng kê"/>
      <sheetName val="ctdg"/>
      <sheetName val="chitimc"/>
      <sheetName val="THPDMoi  (2)"/>
      <sheetName val="dongia (2)"/>
      <sheetName val="gtrinh"/>
      <sheetName val="phuluc1"/>
      <sheetName val="TONG HOP VL-NC"/>
      <sheetName val="lam-moi"/>
      <sheetName val="chitiet"/>
      <sheetName val="TONGKE3p "/>
      <sheetName val="giathanh1"/>
      <sheetName val="TH VL, NC, DDHT Thanhphuoc"/>
      <sheetName val="#REF"/>
      <sheetName val="DONGIA"/>
      <sheetName val="thao-go"/>
      <sheetName val="DON GIA"/>
      <sheetName val="TONGKE-HT"/>
      <sheetName val="DG"/>
      <sheetName val="dtxl"/>
      <sheetName val="LKVL-CK-HT-GD1"/>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Quantity"/>
      <sheetName val="tuong"/>
      <sheetName val="bka "/>
      <sheetName val="hieuchinh30.11"/>
      <sheetName val="Gia_K_x0008_"/>
      <sheetName val="Cac_HP_hay_SD"/>
      <sheetName val="hoµn thien x tra4"/>
      <sheetName val="Out"/>
      <sheetName val="Yen Dinh 1"/>
      <sheetName val="KLHT"/>
      <sheetName val="Chiet tinh"/>
      <sheetName val="Gia vat tu"/>
      <sheetName val="T?ng kê"/>
      <sheetName val="00 00000"/>
      <sheetName val="Phan dau"/>
      <sheetName val="TH_TB1"/>
      <sheetName val="bia_1"/>
      <sheetName val="Gia_MBA_(2)1"/>
      <sheetName val="Gi¸_tñ_bï1"/>
      <sheetName val="Gia_KH1"/>
      <sheetName val="GiaVT_XDCB1"/>
      <sheetName val="Gia_MBA1"/>
      <sheetName val="Cac_HS_hay_SD1"/>
      <sheetName val="VAT_&amp;_CIT_COMIN"/>
      <sheetName val="VN_9"/>
      <sheetName val="VN_8"/>
      <sheetName val="VN_6"/>
      <sheetName val="VN_3"/>
      <sheetName val="VN_1"/>
      <sheetName val="lot_10_1"/>
      <sheetName val="lot_10_2"/>
      <sheetName val="lot_11_1"/>
      <sheetName val="lot_11_2"/>
      <sheetName val="lot_12_1"/>
      <sheetName val="lot_12_2"/>
      <sheetName val="dtct_cong"/>
      <sheetName val="mong_+_than"/>
      <sheetName val="h_thien_tt"/>
      <sheetName val="hoµn_thien_x_trat"/>
      <sheetName val="~_________"/>
      <sheetName val="gia_vt,nc,may"/>
      <sheetName val="Tổng_kê"/>
      <sheetName val="XT_Buoc_3"/>
      <sheetName val="T04"/>
      <sheetName val="THPDMoi__(2)"/>
      <sheetName val="dongia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et_tinh"/>
      <sheetName val="bka_"/>
      <sheetName val="Gia_vat_tu"/>
      <sheetName val="Luü kÕ 2007"/>
      <sheetName val="NXT thang5"/>
      <sheetName val="NXT thang6nam 07"/>
      <sheetName val="NXT thang 2"/>
      <sheetName val="NXT thang 3"/>
      <sheetName val="NXTon thang1"/>
      <sheetName val="NXTthang 5"/>
      <sheetName val="NXT thang 4"/>
      <sheetName val="NXT hang Ctao"/>
      <sheetName val="NXTthang8 "/>
      <sheetName val="VTu T6"/>
      <sheetName val="Book 1 Summary"/>
      <sheetName val="DONVIBAN"/>
      <sheetName val="NGUON"/>
      <sheetName val="DATA"/>
      <sheetName val="daywork- Tham khao"/>
      <sheetName val="T_ng kê"/>
      <sheetName val="§gi¸"/>
      <sheetName val="PhÇnCK"/>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DO AM DT"/>
      <sheetName val="TH VL, NC, DDHT Thanh0huoc"/>
      <sheetName val="Can doi "/>
      <sheetName val="DON GIA TRAM (3)"/>
      <sheetName val="DGXDCB_DD"/>
      <sheetName val="Sum"/>
      <sheetName val="KH-Q1,Q2,01"/>
      <sheetName val="DG29HB"/>
      <sheetName val="_x0000__x0000__x0000__x0000__x0000__x0000__x0000__x0000_"/>
      <sheetName val="????????"/>
      <sheetName val="Bia"/>
      <sheetName val="Economic Profit"/>
      <sheetName val="tra-~at-lieu"/>
      <sheetName val="dtxl-DC"/>
      <sheetName val="Yen_Dinh_1"/>
      <sheetName val="00_00000"/>
      <sheetName val="KKKKKKKK"/>
      <sheetName val="TH_TB2"/>
      <sheetName val="bia_2"/>
      <sheetName val="Gia_MBA_(2)2"/>
      <sheetName val="Gi¸_tñ_bï2"/>
      <sheetName val="Gia_KH2"/>
      <sheetName val="GiaVT_XDCB2"/>
      <sheetName val="Gia_MBA2"/>
      <sheetName val="Cac_HS_hay_SD2"/>
      <sheetName val="dtct_cong1"/>
      <sheetName val="Tổng_kê1"/>
      <sheetName val="VAT_&amp;_CIT_COMIN1"/>
      <sheetName val="VN_91"/>
      <sheetName val="VN_81"/>
      <sheetName val="VN_61"/>
      <sheetName val="VN_31"/>
      <sheetName val="VN_11"/>
      <sheetName val="lot_10_11"/>
      <sheetName val="lot_10_21"/>
      <sheetName val="lot_11_11"/>
      <sheetName val="lot_11_21"/>
      <sheetName val="lot_12_11"/>
      <sheetName val="lot_12_21"/>
      <sheetName val="gia_vt,nc,may1"/>
      <sheetName val="mong_+_than1"/>
      <sheetName val="h_thien_tt1"/>
      <sheetName val="hoµn_thien_x_trat1"/>
      <sheetName val="~_________1"/>
      <sheetName val="XT_Buoc_31"/>
      <sheetName val="Chiet_tinh1"/>
      <sheetName val="T?ng_kê"/>
      <sheetName val="KPVC-BD_1"/>
      <sheetName val="THPDMoi__(2)1"/>
      <sheetName val="dongia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daywork-_Tham_khao"/>
      <sheetName val="Book_1_Summary"/>
      <sheetName val="bka_1"/>
      <sheetName val="hieuchinh30_11"/>
      <sheetName val="Gia_K"/>
      <sheetName val="hoµn_thien_x_tra4"/>
      <sheetName val="DON_GIA_TRAM_(3)"/>
      <sheetName val="Gia_vat_tu1"/>
      <sheetName val="Phan_dau"/>
      <sheetName val="Luü_kÕ_2007"/>
      <sheetName val="NXT_thang5"/>
      <sheetName val="NXT_thang6nam_07"/>
      <sheetName val="NXT_thang_2"/>
      <sheetName val="NXT_thang_3"/>
      <sheetName val="NXTon_thang1"/>
      <sheetName val="NXTthang_5"/>
      <sheetName val="NXT_thang_4"/>
      <sheetName val="NXT_hang_Ctao"/>
      <sheetName val="NXTthang8_"/>
      <sheetName val="VTu_T6"/>
      <sheetName val="T_ng_kê"/>
      <sheetName val="TH_TB3"/>
      <sheetName val="bia_3"/>
      <sheetName val="Gia_MBA_(2)3"/>
      <sheetName val="Gi¸_tñ_bï3"/>
      <sheetName val="Gia_KH3"/>
      <sheetName val="GiaVT_XDCB3"/>
      <sheetName val="Gia_MBA3"/>
      <sheetName val="Cac_HS_hay_SD3"/>
      <sheetName val="dtct_cong2"/>
      <sheetName val="Tổng_kê2"/>
      <sheetName val="VAT_&amp;_CIT_COMIN2"/>
      <sheetName val="VN_92"/>
      <sheetName val="VN_82"/>
      <sheetName val="VN_62"/>
      <sheetName val="VN_32"/>
      <sheetName val="VN_12"/>
      <sheetName val="lot_10_12"/>
      <sheetName val="lot_10_22"/>
      <sheetName val="lot_11_12"/>
      <sheetName val="lot_11_22"/>
      <sheetName val="lot_12_12"/>
      <sheetName val="lot_12_22"/>
      <sheetName val="gia_vt,nc,may2"/>
      <sheetName val="mong_+_than2"/>
      <sheetName val="h_thien_tt2"/>
      <sheetName val="hoµn_thien_x_trat2"/>
      <sheetName val="~_________2"/>
      <sheetName val="XT_Buoc_32"/>
      <sheetName val="Chiet_tinh2"/>
      <sheetName val="T?ng_kê1"/>
      <sheetName val="KPVC-BD_2"/>
      <sheetName val="Yen_Dinh_11"/>
      <sheetName val="THPDMoi__(2)2"/>
      <sheetName val="dongia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daywork-_Tham_khao1"/>
      <sheetName val="Book_1_Summary1"/>
      <sheetName val="bka_2"/>
      <sheetName val="hieuchinh30_111"/>
      <sheetName val="hoµn_thien_x_tra41"/>
      <sheetName val="DON_GIA_TRAM_(3)1"/>
      <sheetName val="00_000001"/>
      <sheetName val="Gia_vat_tu2"/>
      <sheetName val="TH_TB4"/>
      <sheetName val="bia_4"/>
      <sheetName val="Gia_MBA_(2)4"/>
      <sheetName val="Gi¸_tñ_bï4"/>
      <sheetName val="Gia_KH4"/>
      <sheetName val="GiaVT_XDCB4"/>
      <sheetName val="Gia_MBA4"/>
      <sheetName val="Cac_HS_hay_SD4"/>
      <sheetName val="dtct_cong3"/>
      <sheetName val="Tổng_kê3"/>
      <sheetName val="VAT_&amp;_CIT_COMIN3"/>
      <sheetName val="VN_93"/>
      <sheetName val="VN_83"/>
      <sheetName val="VN_63"/>
      <sheetName val="VN_33"/>
      <sheetName val="VN_13"/>
      <sheetName val="lot_10_13"/>
      <sheetName val="lot_10_23"/>
      <sheetName val="lot_11_13"/>
      <sheetName val="lot_11_23"/>
      <sheetName val="lot_12_13"/>
      <sheetName val="lot_12_23"/>
      <sheetName val="gia_vt,nc,may3"/>
      <sheetName val="mong_+_than3"/>
      <sheetName val="h_thien_tt3"/>
      <sheetName val="hoµn_thien_x_trat3"/>
      <sheetName val="~_________3"/>
      <sheetName val="XT_Buoc_33"/>
      <sheetName val="Chiet_tinh3"/>
      <sheetName val="T?ng_kê2"/>
      <sheetName val="KPVC-BD_3"/>
      <sheetName val="Yen_Dinh_12"/>
      <sheetName val="THPDMoi__(2)3"/>
      <sheetName val="dongia_(2)3"/>
      <sheetName val="TONG_HOP_VL-NC3"/>
      <sheetName val="TONGKE3p_3"/>
      <sheetName val="TH_VL,_NC,_DDHT_Thanhphuoc3"/>
      <sheetName val="DON_GIA3"/>
      <sheetName val="t-h_HA_THE3"/>
      <sheetName val="CHITIET_VL-NC-TT_-1p3"/>
      <sheetName val="TONG_HOP_VL-NC_TT3"/>
      <sheetName val="TH_XL3"/>
      <sheetName val="CHITIET_VL-NC3"/>
      <sheetName val="CHITIET_VL-NC-TT-3p3"/>
      <sheetName val="daywork-_Tham_khao2"/>
      <sheetName val="Book_1_Summary2"/>
      <sheetName val="bka_3"/>
      <sheetName val="hieuchinh30_112"/>
      <sheetName val="hoµn_thien_x_tra42"/>
      <sheetName val="DON_GIA_TRAM_(3)2"/>
      <sheetName val="00_000002"/>
      <sheetName val="Gia_vat_tu3"/>
      <sheetName val="TH_TB5"/>
      <sheetName val="bia_5"/>
      <sheetName val="Gia_MBA_(2)5"/>
      <sheetName val="Gi¸_tñ_bï5"/>
      <sheetName val="Gia_KH5"/>
      <sheetName val="GiaVT_XDCB5"/>
      <sheetName val="Gia_MBA5"/>
      <sheetName val="Cac_HS_hay_SD5"/>
      <sheetName val="dtct_cong4"/>
      <sheetName val="Tổng_kê4"/>
      <sheetName val="VAT_&amp;_CIT_COMIN4"/>
      <sheetName val="VN_94"/>
      <sheetName val="VN_84"/>
      <sheetName val="VN_64"/>
      <sheetName val="VN_34"/>
      <sheetName val="VN_14"/>
      <sheetName val="lot_10_14"/>
      <sheetName val="lot_10_24"/>
      <sheetName val="lot_11_14"/>
      <sheetName val="lot_11_24"/>
      <sheetName val="lot_12_14"/>
      <sheetName val="lot_12_24"/>
      <sheetName val="gia_vt,nc,may4"/>
      <sheetName val="mong_+_than4"/>
      <sheetName val="h_thien_tt4"/>
      <sheetName val="hoµn_thien_x_trat4"/>
      <sheetName val="~_________4"/>
      <sheetName val="XT_Buoc_34"/>
      <sheetName val="Chiet_tinh4"/>
      <sheetName val="T?ng_kê3"/>
      <sheetName val="KPVC-BD_4"/>
      <sheetName val="Yen_Dinh_13"/>
      <sheetName val="THPDMoi__(2)4"/>
      <sheetName val="dongia_(2)4"/>
      <sheetName val="TONG_HOP_VL-NC4"/>
      <sheetName val="TONGKE3p_4"/>
      <sheetName val="TH_VL,_NC,_DDHT_Thanhphuoc4"/>
      <sheetName val="DON_GIA4"/>
      <sheetName val="t-h_HA_THE4"/>
      <sheetName val="CHITIET_VL-NC-TT_-1p4"/>
      <sheetName val="TONG_HOP_VL-NC_TT4"/>
      <sheetName val="TH_XL4"/>
      <sheetName val="CHITIET_VL-NC4"/>
      <sheetName val="CHITIET_VL-NC-TT-3p4"/>
      <sheetName val="daywork-_Tham_khao3"/>
      <sheetName val="Book_1_Summary3"/>
      <sheetName val="bka_4"/>
      <sheetName val="hieuchinh30_113"/>
      <sheetName val="hoµn_thien_x_tra43"/>
      <sheetName val="DON_GIA_TRAM_(3)3"/>
      <sheetName val="00_000003"/>
      <sheetName val="Gia_vat_tu4"/>
      <sheetName val="Package1"/>
      <sheetName val="T_x005f_x0014_04"/>
      <sheetName val="T_x005f_x005f_x005f_x0014_04"/>
      <sheetName val="T_x005f_x005f_x005f_x005f_x005f_x005f_x005f_x0014_04"/>
      <sheetName val="Gia_K_x005f_x0008_"/>
      <sheetName val="GVT"/>
      <sheetName val="Discounts"/>
      <sheetName val="________"/>
      <sheetName val="T_ng_kê1"/>
      <sheetName val="T_ng_kê2"/>
      <sheetName val="BANG TONG HOP (2)"/>
      <sheetName val="BOQ-1"/>
      <sheetName val="Data-year2001i"/>
      <sheetName val="BGD"/>
      <sheetName val="Tien Thuong"/>
      <sheetName val="KCS"/>
      <sheetName val="KD"/>
      <sheetName val="KT"/>
      <sheetName val="KTNL"/>
      <sheetName val="KH"/>
      <sheetName val="NC XL 6T cuoi 01 CTy"/>
      <sheetName val="Data -6T dau"/>
      <sheetName val="PX-SX"/>
      <sheetName val="TC"/>
      <sheetName val="Lcau - Lxuc"/>
      <sheetName val="Cong 6T"/>
      <sheetName val="dnc4"/>
      <sheetName val="BD-1"/>
      <sheetName val="Solieutinh"/>
      <sheetName val="BanTinh"/>
      <sheetName val="CTDZ6kv (gd1) "/>
      <sheetName val="CTDZ 0.4+cto (GD1)"/>
      <sheetName val="CTTBA (gd1)"/>
      <sheetName val="FD"/>
      <sheetName val="GI"/>
      <sheetName val="EE (3)"/>
      <sheetName val="PAVEMENT"/>
      <sheetName val="TRAFFIC"/>
      <sheetName val="Chi tiet"/>
      <sheetName val="KB"/>
      <sheetName val="DZ 0.4"/>
      <sheetName val="FAB별"/>
      <sheetName val="MTL$-INTER"/>
      <sheetName val="402"/>
      <sheetName val="MASTER LIST"/>
      <sheetName val="Price b4 16 July"/>
      <sheetName val="Final Price_16 Jul"/>
      <sheetName val="SOLD UPDATE"/>
      <sheetName val="Reference List"/>
      <sheetName val="1"/>
      <sheetName val="SP"/>
      <sheetName val="VCTC"/>
      <sheetName val="FIRE ALARM _ FIRE FIGH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efreshError="1"/>
      <sheetData sheetId="207" refreshError="1"/>
      <sheetData sheetId="208" refreshError="1"/>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sheetData sheetId="454"/>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TT04"/>
      <sheetName val="GVL"/>
      <sheetName val="CT"/>
      <sheetName val="C47(II)"/>
      <sheetName val="C47(I)"/>
      <sheetName val="C46"/>
      <sheetName val="C45"/>
      <sheetName val="YT 02"/>
      <sheetName val="C2A"/>
      <sheetName val="Trich nop"/>
      <sheetName val="00000000"/>
      <sheetName val="10000000"/>
      <sheetName val="XXXXXXXX"/>
      <sheetName val="20000000"/>
      <sheetName val="XL4Poppy"/>
      <sheetName val="Nam - VD"/>
      <sheetName val="CTY TAY HO"/>
      <sheetName val="DUNG XEROX"/>
      <sheetName val="Anh Duc"/>
      <sheetName val="CT Thanh Liem"/>
      <sheetName val="Phuc Yen"/>
      <sheetName val="CT thiet bi in"/>
      <sheetName val="LAM (LBien)"/>
      <sheetName val="Long (C.Tien)"/>
      <sheetName val="Ly (C.Thang)"/>
      <sheetName val="Co Soi"/>
      <sheetName val="Chu Hung(Gau)"/>
      <sheetName val="51-Phan Dinh Phung"/>
      <sheetName val="Mai(TDT)"/>
      <sheetName val="C.Tuyet"/>
      <sheetName val="CTy ICT"/>
      <sheetName val="CTCDPTNT"/>
      <sheetName val="CTQuynh"/>
      <sheetName val="CT dandung"/>
      <sheetName val="XNXDH 312"/>
      <sheetName val="T.Phuong"/>
      <sheetName val="Thai"/>
      <sheetName val="Phuong(BT)"/>
      <sheetName val="CTPTHN"/>
      <sheetName val="Ha(SMT)"/>
      <sheetName val="Quang"/>
      <sheetName val="Chi Thuy"/>
      <sheetName val="Minh"/>
      <sheetName val="Duong lang thuong"/>
      <sheetName val="X.Thuy"/>
      <sheetName val="Kien"/>
      <sheetName val="Hoa"/>
      <sheetName val="XNXL3"/>
      <sheetName val="Vinh"/>
      <sheetName val="Manh"/>
      <sheetName val="CTY Tp MB"/>
      <sheetName val="Nhat Vinh"/>
      <sheetName val="Mai Lan"/>
      <sheetName val="Chart1"/>
      <sheetName val="CDMua"/>
      <sheetName val="Huyen"/>
      <sheetName val="Thanh"/>
      <sheetName val="Ly"/>
      <sheetName val="Phuong"/>
      <sheetName val="Tam "/>
      <sheetName val="Lan (2)"/>
      <sheetName val="Lan"/>
      <sheetName val="Thuy"/>
      <sheetName val="Gia"/>
      <sheetName val="T_x0014_DZ22"/>
      <sheetName val="Pier"/>
      <sheetName val="M聡i Lan"/>
      <sheetName val="DTgiaothau"/>
      <sheetName val="THctiet_(2)"/>
      <sheetName val="bia_(4)"/>
      <sheetName val="Ctinh 10kV"/>
      <sheetName val="TT35"/>
      <sheetName val="Dongiachitiet"/>
      <sheetName val="TTTram"/>
      <sheetName val="LM"/>
      <sheetName val="benthuy"/>
      <sheetName val="dg_VT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benthuy.xls_x001d_Chu Hung(Gau)"/>
      <sheetName val=""/>
      <sheetName val="GiaVT"/>
      <sheetName val="ctdz35"/>
      <sheetName val="_benthuy.xls_x001d_Chu Hung(Gau)"/>
      <sheetName val="M?i Lan"/>
      <sheetName val="M_i Lan"/>
      <sheetName val="Gia vat tu"/>
      <sheetName val="DONGIA"/>
      <sheetName val="Überblick"/>
      <sheetName val="dg-VTu"/>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
      <sheetName val="ctTBA"/>
      <sheetName val="BTTBA"/>
      <sheetName val="DZ22"/>
      <sheetName val="TTDZ22"/>
      <sheetName val="DZ04"/>
      <sheetName val="TTDZ0,4-cto"/>
      <sheetName val="cto"/>
      <sheetName val="THctiet"/>
      <sheetName val="THctiet (2)"/>
      <sheetName val="bia (4)"/>
      <sheetName val="TT04"/>
      <sheetName val="GVL"/>
      <sheetName val="CT"/>
      <sheetName val="C47(II)"/>
      <sheetName val="C47(I)"/>
      <sheetName val="C46"/>
      <sheetName val="C45"/>
      <sheetName val="YT 02"/>
      <sheetName val="C2A"/>
      <sheetName val="Trich nop"/>
      <sheetName val="00000000"/>
      <sheetName val="10000000"/>
      <sheetName val="XXXXXXXX"/>
      <sheetName val="20000000"/>
      <sheetName val="XL4Poppy"/>
      <sheetName val="Nam - VD"/>
      <sheetName val="CTY TAY HO"/>
      <sheetName val="DUNG XEROX"/>
      <sheetName val="Anh Duc"/>
      <sheetName val="CT Thanh Liem"/>
      <sheetName val="Phuc Yen"/>
      <sheetName val="CT thiet bi in"/>
      <sheetName val="LAM (LBien)"/>
      <sheetName val="Long (C.Tien)"/>
      <sheetName val="Ly (C.Thang)"/>
      <sheetName val="Co Soi"/>
      <sheetName val="Chu Hung(Gau)"/>
      <sheetName val="51-Phan Dinh Phung"/>
      <sheetName val="Mai(TDT)"/>
      <sheetName val="C.Tuyet"/>
      <sheetName val="CTy ICT"/>
      <sheetName val="CTCDPTNT"/>
      <sheetName val="CTQuynh"/>
      <sheetName val="CT dandung"/>
      <sheetName val="XNXDH 312"/>
      <sheetName val="T.Phuong"/>
      <sheetName val="Thai"/>
      <sheetName val="Phuong(BT)"/>
      <sheetName val="CTPTHN"/>
      <sheetName val="Ha(SMT)"/>
      <sheetName val="Quang"/>
      <sheetName val="Chi Thuy"/>
      <sheetName val="Minh"/>
      <sheetName val="Duong lang thuong"/>
      <sheetName val="X.Thuy"/>
      <sheetName val="Kien"/>
      <sheetName val="Hoa"/>
      <sheetName val="XNXL3"/>
      <sheetName val="Vinh"/>
      <sheetName val="Manh"/>
      <sheetName val="CTY Tp MB"/>
      <sheetName val="Nhat Vinh"/>
      <sheetName val="Mai Lan"/>
      <sheetName val="Chart1"/>
      <sheetName val="CDMua"/>
      <sheetName val="Huyen"/>
      <sheetName val="Thanh"/>
      <sheetName val="Ly"/>
      <sheetName val="Phuong"/>
      <sheetName val="Tam "/>
      <sheetName val="Lan (2)"/>
      <sheetName val="Lan"/>
      <sheetName val="Thuy"/>
      <sheetName val="Gia"/>
      <sheetName val="T_x0014_DZ22"/>
      <sheetName val="Pier"/>
      <sheetName val="M聡i Lan"/>
      <sheetName val="DTgiaothau"/>
      <sheetName val="THctiet_(2)"/>
      <sheetName val="bia_(4)"/>
      <sheetName val="Ctinh 10kV"/>
      <sheetName val="TT35"/>
      <sheetName val="Dongiachitiet"/>
      <sheetName val="TTTram"/>
      <sheetName val="LM"/>
      <sheetName val="benthuy"/>
      <sheetName val="dg_VTu"/>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benthuy.xls_x001d_Chu Hung(Gau)"/>
      <sheetName val=""/>
      <sheetName val="GiaVT"/>
      <sheetName val="ctdz35"/>
      <sheetName val="_benthuy.xls_x001d_Chu Hung(Gau)"/>
      <sheetName val="M?i Lan"/>
      <sheetName val="M_i Lan"/>
      <sheetName val="Gia vat tu"/>
      <sheetName val="DONGIA"/>
      <sheetName val="Überblick"/>
      <sheetName val="dg-VTu"/>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am"/>
      <sheetName val="BT -TBA"/>
      <sheetName val="TTDZ35"/>
      <sheetName val="BT- DZ35"/>
      <sheetName val="TTDZ04"/>
      <sheetName val="BT-DZ0,4"/>
      <sheetName val="TTinhcto"/>
      <sheetName val="BT - cto"/>
      <sheetName val="ChiphiVC"/>
      <sheetName val="TH"/>
      <sheetName val="TH-QT"/>
      <sheetName val="To-bia"/>
      <sheetName val="Sheet1"/>
      <sheetName val="ctTBA"/>
      <sheetName val="Gia MBA (2)"/>
      <sheetName val="Gi¸ tñ bï"/>
      <sheetName val="Gia-NC"/>
      <sheetName val="Gia-TN"/>
      <sheetName val="Gia KH"/>
      <sheetName val="GiaVT"/>
      <sheetName val="GiaVT XDCB"/>
      <sheetName val="Gia MBA"/>
      <sheetName val="Cac HS hay SD"/>
      <sheetName val="00000000"/>
      <sheetName val="Gia_NC"/>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XL4Poppy"/>
      <sheetName val="Suachua"/>
      <sheetName val="Phan Tien Xuan Son La"/>
      <sheetName val="PhanTienXuan Nam Mu"/>
      <sheetName val="Quy"/>
      <sheetName val="NguyenHuyen"/>
      <sheetName val="Gia cong CK"/>
      <sheetName val="Co gioi- Nam Mu"/>
      <sheetName val="Thai nguyen"/>
      <sheetName val="PVNA"/>
      <sheetName val="To Dien Son La"/>
      <sheetName val="ToDien Nam Mu"/>
      <sheetName val="Anca BV"/>
      <sheetName val="Bao ve Son La"/>
      <sheetName val="Bao ve Nam Mu"/>
      <sheetName val="Bay"/>
      <sheetName val="B ay"/>
      <sheetName val="S y"/>
      <sheetName val="Gian tiep son la"/>
      <sheetName val="Gian tiep Nam Mu"/>
      <sheetName val="Ky Thuat Nam Mu"/>
      <sheetName val="Ky thuat Son La"/>
      <sheetName val="Tonghop"/>
      <sheetName val="XL4Test5"/>
      <sheetName val="CTV Di dong"/>
      <sheetName val="Phan Tien Xuan Son&quot;La"/>
      <sheetName val="TT04"/>
      <sheetName val="Bó-DZ0,4"/>
      <sheetName val="GVL"/>
      <sheetName val="vat tu"/>
      <sheetName val="SHS"/>
      <sheetName val="6A"/>
      <sheetName val="6B"/>
      <sheetName val="6c"/>
      <sheetName val="7A"/>
      <sheetName val="7B"/>
      <sheetName val="7C"/>
      <sheetName val="8A"/>
      <sheetName val="8B"/>
      <sheetName val="8C"/>
      <sheetName val="9A"/>
      <sheetName val="9B"/>
      <sheetName val="THTK"/>
      <sheetName val="THC"/>
      <sheetName val="ds"/>
      <sheetName val="QMCT"/>
      <sheetName val="정부노임단가"/>
      <sheetName val="chitiet"/>
      <sheetName val="GVT"/>
      <sheetName val="Chart1"/>
      <sheetName val="Sheet2"/>
      <sheetName val="Sheet3"/>
      <sheetName val="Quy IV"/>
      <sheetName val="Quy III"/>
      <sheetName val="Quy II"/>
      <sheetName val="Qui I"/>
      <sheetName val="Sheet 4"/>
      <sheetName val="Sheet5"/>
      <sheetName val="Sheet6"/>
      <sheetName val="Sheet9"/>
      <sheetName val="Sheet10"/>
      <sheetName val="Sheet11"/>
      <sheetName val="Sheet12"/>
      <sheetName val="Sheet13"/>
      <sheetName val="Sheet14"/>
      <sheetName val="Sheet15"/>
      <sheetName val="Sheet16"/>
      <sheetName val="Sheat1"/>
      <sheetName val="??????"/>
      <sheetName val="TTVanChuyen"/>
      <sheetName val="mong + than"/>
      <sheetName val="h thien tt"/>
      <sheetName val="hoµn thien x trat"/>
      <sheetName val="~         "/>
      <sheetName val="BT_-TBA"/>
      <sheetName val="BT-_DZ35"/>
      <sheetName val="BT_-_cto"/>
      <sheetName val="Gia_MBA_(2)"/>
      <sheetName val="Gi¸_tñ_bï"/>
      <sheetName val="Gia_KH"/>
      <sheetName val="GiaVT_XDCB"/>
      <sheetName val="Gia_MBA"/>
      <sheetName val="Cac_HS_hay_SD"/>
      <sheetName val="Phan_Tien_Xuan_Son_La"/>
      <sheetName val="PhanTienXuan_Nam_Mu"/>
      <sheetName val="Gia_cong_CK"/>
      <sheetName val="Co_gioi-_Nam_Mu"/>
      <sheetName val="Thai_nguyen"/>
      <sheetName val="To_Dien_Son_La"/>
      <sheetName val="ToDien_Nam_Mu"/>
      <sheetName val="Anca_BV"/>
      <sheetName val="Bao_ve_Son_La"/>
      <sheetName val="Bao_ve_Nam_Mu"/>
      <sheetName val="B_ay"/>
      <sheetName val="S_y"/>
      <sheetName val="Gian_tiep_son_la"/>
      <sheetName val="Gian_tiep_Nam_Mu"/>
      <sheetName val="Ky_Thuat_Nam_Mu"/>
      <sheetName val="Ky_thuat_Son_La"/>
      <sheetName val="subload"/>
      <sheetName val="TH-Dien"/>
      <sheetName val="NEW-PANEL"/>
      <sheetName val="Gia_GC_Satthep"/>
      <sheetName val="tienluong"/>
      <sheetName val="MB NHAN "/>
      <sheetName val="1002??0"/>
      <sheetName val="Gia"/>
      <sheetName val="TT0 "/>
      <sheetName val="Bó,DZ0,4"/>
      <sheetName val="Phan Tien Xean Son&quot;La"/>
      <sheetName val="Ch"/>
      <sheetName val="Gi¸ tñ bç"/>
      <sheetName val="Gian_tiep_so._la"/>
      <sheetName val="Book 1 Summary"/>
      <sheetName val="Phan Tien2??n Son&quot;La"/>
      <sheetName val="PNT-QUOT-#3"/>
      <sheetName val="COAT&amp;WRAP-QIOT-#3"/>
      <sheetName val="dtxl"/>
      <sheetName val="1002"/>
      <sheetName val="Phan Tien2"/>
      <sheetName val="______"/>
      <sheetName val="TH_Dien"/>
      <sheetName val="NMTD_c"/>
      <sheetName val="KB"/>
      <sheetName val="DZ 0.4"/>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u"/>
      <sheetName val="#REF"/>
      <sheetName val="1002__0"/>
      <sheetName val=""/>
      <sheetName val="dongia"/>
      <sheetName val="NEW_PANEL"/>
      <sheetName val="_x0014_T04"/>
      <sheetName val="BKBANRA"/>
      <sheetName val="BKMUAVAO"/>
      <sheetName val="DLBCKT"/>
      <sheetName val="HE SO"/>
      <sheetName val="Phan Tien2__n Son&quot;La"/>
      <sheetName val="????????"/>
      <sheetName val="DTDZ35"/>
      <sheetName val="T_x0014_DZ04"/>
      <sheetName val="DH-QT"/>
      <sheetName val="Co gioi% Nam Mu"/>
      <sheetName val="_x0001_nca BV"/>
      <sheetName val="_x0002_ao ve Son La"/>
      <sheetName val="Ky Thua4 Nam Mu"/>
      <sheetName val="CD_x0016_"/>
      <sheetName val="CD1!"/>
      <sheetName val="C@12"/>
      <sheetName val="________"/>
      <sheetName val="GOC"/>
      <sheetName val="cl"/>
      <sheetName val="Input"/>
      <sheetName val="THVT"/>
      <sheetName val="PTDM"/>
      <sheetName val="Kh K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am"/>
      <sheetName val="BT -TBA"/>
      <sheetName val="TTDZ35"/>
      <sheetName val="BT- DZ35"/>
      <sheetName val="TTDZ04"/>
      <sheetName val="BT-DZ0,4"/>
      <sheetName val="TTinhcto"/>
      <sheetName val="BT - cto"/>
      <sheetName val="ChiphiVC"/>
      <sheetName val="TH"/>
      <sheetName val="TH-QT"/>
      <sheetName val="To-bia"/>
      <sheetName val="Sheet1"/>
      <sheetName val="ctTBA"/>
      <sheetName val="Gia MBA (2)"/>
      <sheetName val="Gi¸ tñ bï"/>
      <sheetName val="Gia-NC"/>
      <sheetName val="Gia-TN"/>
      <sheetName val="Gia KH"/>
      <sheetName val="GiaVT"/>
      <sheetName val="GiaVT XDCB"/>
      <sheetName val="Gia MBA"/>
      <sheetName val="Cac HS hay SD"/>
      <sheetName val="00000000"/>
      <sheetName val="Gia_NC"/>
      <sheetName val="CD1"/>
      <sheetName val="CD2"/>
      <sheetName val="CD3"/>
      <sheetName val="CD4"/>
      <sheetName val="CD5"/>
      <sheetName val="CD6"/>
      <sheetName val="CD7"/>
      <sheetName val="CD8"/>
      <sheetName val="CD9"/>
      <sheetName val="CD10"/>
      <sheetName val="CD11"/>
      <sheetName val="CD12"/>
      <sheetName val="CN$"/>
      <sheetName val="CNVND"/>
      <sheetName val="10000000"/>
      <sheetName val="20000000"/>
      <sheetName val="30000000"/>
      <sheetName val="40000000"/>
      <sheetName val="50000000"/>
      <sheetName val="60000000"/>
      <sheetName val="XL4Poppy"/>
      <sheetName val="Suachua"/>
      <sheetName val="Phan Tien Xuan Son La"/>
      <sheetName val="PhanTienXuan Nam Mu"/>
      <sheetName val="Quy"/>
      <sheetName val="NguyenHuyen"/>
      <sheetName val="Gia cong CK"/>
      <sheetName val="Co gioi- Nam Mu"/>
      <sheetName val="Thai nguyen"/>
      <sheetName val="PVNA"/>
      <sheetName val="To Dien Son La"/>
      <sheetName val="ToDien Nam Mu"/>
      <sheetName val="Anca BV"/>
      <sheetName val="Bao ve Son La"/>
      <sheetName val="Bao ve Nam Mu"/>
      <sheetName val="Bay"/>
      <sheetName val="B ay"/>
      <sheetName val="S y"/>
      <sheetName val="Gian tiep son la"/>
      <sheetName val="Gian tiep Nam Mu"/>
      <sheetName val="Ky Thuat Nam Mu"/>
      <sheetName val="Ky thuat Son La"/>
      <sheetName val="Tonghop"/>
      <sheetName val="XL4Test5"/>
      <sheetName val="CTV Di dong"/>
      <sheetName val="Phan Tien Xuan Son&quot;La"/>
      <sheetName val="TT04"/>
      <sheetName val="Bó-DZ0,4"/>
      <sheetName val="GVL"/>
      <sheetName val="vat tu"/>
      <sheetName val="SHS"/>
      <sheetName val="6A"/>
      <sheetName val="6B"/>
      <sheetName val="6c"/>
      <sheetName val="7A"/>
      <sheetName val="7B"/>
      <sheetName val="7C"/>
      <sheetName val="8A"/>
      <sheetName val="8B"/>
      <sheetName val="8C"/>
      <sheetName val="9A"/>
      <sheetName val="9B"/>
      <sheetName val="THTK"/>
      <sheetName val="THC"/>
      <sheetName val="ds"/>
      <sheetName val="QMCT"/>
      <sheetName val="정부노임단가"/>
      <sheetName val="chitiet"/>
      <sheetName val="GVT"/>
      <sheetName val="Chart1"/>
      <sheetName val="Sheet2"/>
      <sheetName val="Sheet3"/>
      <sheetName val="Quy IV"/>
      <sheetName val="Quy III"/>
      <sheetName val="Quy II"/>
      <sheetName val="Qui I"/>
      <sheetName val="Sheet 4"/>
      <sheetName val="Sheet5"/>
      <sheetName val="Sheet6"/>
      <sheetName val="Sheet9"/>
      <sheetName val="Sheet10"/>
      <sheetName val="Sheet11"/>
      <sheetName val="Sheet12"/>
      <sheetName val="Sheet13"/>
      <sheetName val="Sheet14"/>
      <sheetName val="Sheet15"/>
      <sheetName val="Sheet16"/>
      <sheetName val="Sheat1"/>
      <sheetName val="??????"/>
      <sheetName val="TTVanChuyen"/>
      <sheetName val="mong + than"/>
      <sheetName val="h thien tt"/>
      <sheetName val="hoµn thien x trat"/>
      <sheetName val="~         "/>
      <sheetName val="BT_-TBA"/>
      <sheetName val="BT-_DZ35"/>
      <sheetName val="BT_-_cto"/>
      <sheetName val="Gia_MBA_(2)"/>
      <sheetName val="Gi¸_tñ_bï"/>
      <sheetName val="Gia_KH"/>
      <sheetName val="GiaVT_XDCB"/>
      <sheetName val="Gia_MBA"/>
      <sheetName val="Cac_HS_hay_SD"/>
      <sheetName val="Phan_Tien_Xuan_Son_La"/>
      <sheetName val="PhanTienXuan_Nam_Mu"/>
      <sheetName val="Gia_cong_CK"/>
      <sheetName val="Co_gioi-_Nam_Mu"/>
      <sheetName val="Thai_nguyen"/>
      <sheetName val="To_Dien_Son_La"/>
      <sheetName val="ToDien_Nam_Mu"/>
      <sheetName val="Anca_BV"/>
      <sheetName val="Bao_ve_Son_La"/>
      <sheetName val="Bao_ve_Nam_Mu"/>
      <sheetName val="B_ay"/>
      <sheetName val="S_y"/>
      <sheetName val="Gian_tiep_son_la"/>
      <sheetName val="Gian_tiep_Nam_Mu"/>
      <sheetName val="Ky_Thuat_Nam_Mu"/>
      <sheetName val="Ky_thuat_Son_La"/>
      <sheetName val="subload"/>
      <sheetName val="TH-Dien"/>
      <sheetName val="NEW-PANEL"/>
      <sheetName val="Gia_GC_Satthep"/>
      <sheetName val="tienluong"/>
      <sheetName val="MB NHAN "/>
      <sheetName val="1002??0"/>
      <sheetName val="Gia"/>
      <sheetName val="TT0 "/>
      <sheetName val="Bó,DZ0,4"/>
      <sheetName val="Phan Tien Xean Son&quot;La"/>
      <sheetName val="Ch"/>
      <sheetName val="Gi¸ tñ bç"/>
      <sheetName val="Gian_tiep_so._la"/>
      <sheetName val="Book 1 Summary"/>
      <sheetName val="Phan Tien2??n Son&quot;La"/>
      <sheetName val="PNT-QUOT-#3"/>
      <sheetName val="COAT&amp;WRAP-QIOT-#3"/>
      <sheetName val="dtxl"/>
      <sheetName val="1002_x0000__x0000_0"/>
      <sheetName val="Phan Tien2_x0000__x0000_n Son&quot;La"/>
      <sheetName val="______"/>
      <sheetName val="1002"/>
      <sheetName val="TH_Dien"/>
      <sheetName val="NMTD_c"/>
      <sheetName val="KB"/>
      <sheetName val="DZ 0.4"/>
      <sheetName val="THANG1_2004"/>
      <sheetName val="QBINH"/>
      <sheetName val="QTRI"/>
      <sheetName val="HUE"/>
      <sheetName val="DNANG"/>
      <sheetName val="QNAM"/>
      <sheetName val="QNGAI"/>
      <sheetName val="BDINH"/>
      <sheetName val="PYEN"/>
      <sheetName val="KHOA"/>
      <sheetName val="GLAI"/>
      <sheetName val="KTUM"/>
      <sheetName val="DLAK"/>
      <sheetName val="CQUAN"/>
      <sheetName val="TND"/>
      <sheetName val="TKD"/>
      <sheetName val="NTHON"/>
      <sheetName val="MTINH"/>
      <sheetName val="CODIEN"/>
      <sheetName val="VTU"/>
      <sheetName val="LUOI"/>
      <sheetName val="VUANHO"/>
      <sheetName val="VIEN"/>
      <sheetName val="KSAN"/>
      <sheetName val="Thang2_2004"/>
      <sheetName val="tu"/>
      <sheetName val="#REF"/>
      <sheetName val="1002__0"/>
      <sheetName val="Phan Tien2"/>
      <sheetName val="_x0000__x0000__x0000__x0000__x0000__x0000__x0000__x0000_"/>
      <sheetName val="dongia"/>
      <sheetName val="NEW_PANEL"/>
      <sheetName val="_x0014_T04"/>
      <sheetName val="BKBANRA"/>
      <sheetName val="BKMUAVAO"/>
      <sheetName val="DLBCKT"/>
      <sheetName val="HE SO"/>
      <sheetName val="Phan Tien2__n Son&quot;La"/>
      <sheetName val="????????"/>
      <sheetName val="DTDZ35"/>
      <sheetName val="T_x0014_DZ04"/>
      <sheetName val="DH-QT"/>
      <sheetName val="Co gioi% Nam Mu"/>
      <sheetName val="_x0001_nca BV"/>
      <sheetName val="_x0002_ao ve Son La"/>
      <sheetName val="Ky Thua4 Nam Mu"/>
      <sheetName val="CD_x0016_"/>
      <sheetName val="CD1!"/>
      <sheetName val="C@12"/>
      <sheetName val="________"/>
      <sheetName val="GOC"/>
      <sheetName val="cl"/>
      <sheetName val="Input"/>
      <sheetName val="THVT"/>
      <sheetName val="PTDM"/>
      <sheetName val="Kh KT"/>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refreshError="1"/>
      <sheetData sheetId="91" refreshError="1"/>
      <sheetData sheetId="92" refreshError="1"/>
      <sheetData sheetId="93" refreshError="1"/>
      <sheetData sheetId="94" refreshError="1"/>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refreshError="1"/>
      <sheetData sheetId="114" refreshError="1"/>
      <sheetData sheetId="115"/>
      <sheetData sheetId="116"/>
      <sheetData sheetId="117"/>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sheetData sheetId="214"/>
      <sheetData sheetId="215"/>
      <sheetData sheetId="216"/>
      <sheetData sheetId="217"/>
      <sheetData sheetId="218"/>
      <sheetData sheetId="219"/>
      <sheetData sheetId="220" refreshError="1"/>
      <sheetData sheetId="221" refreshError="1"/>
      <sheetData sheetId="222" refreshError="1"/>
      <sheetData sheetId="223" refreshError="1"/>
      <sheetData sheetId="224" refreshError="1"/>
      <sheetData sheetId="225" refreshError="1"/>
      <sheetData sheetId="22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TTTram"/>
      <sheetName val="GDCT"/>
      <sheetName val="PT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35"/>
      <sheetName val="BT35"/>
      <sheetName val="TH35"/>
      <sheetName val="TTTBA"/>
      <sheetName val="BTTBA"/>
      <sheetName val="THTBA"/>
      <sheetName val="TT0,4CT"/>
      <sheetName val="BT0,4CT"/>
      <sheetName val="TH0,4CT"/>
      <sheetName val="THTB"/>
      <sheetName val="CQ"/>
      <sheetName val="VC"/>
      <sheetName val="bia"/>
      <sheetName val="XL4Poppy"/>
      <sheetName val="TTTram"/>
      <sheetName val="GDCT"/>
      <sheetName val="PTD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thwork"/>
      <sheetName val="TenderAnaly"/>
      <sheetName val="AppendixA"/>
      <sheetName val="BQ"/>
      <sheetName val="GrossBQ"/>
      <sheetName val="GrossBQ (2)"/>
      <sheetName val="BQ(2)"/>
      <sheetName val="BQ(3)"/>
      <sheetName val="Summary"/>
      <sheetName val="G1"/>
      <sheetName val="FlrArea"/>
      <sheetName val="Analysis"/>
      <sheetName val="Notes"/>
      <sheetName val="Prelims"/>
      <sheetName val="Site Expense"/>
      <sheetName val="Steelwork"/>
      <sheetName val="ExtWalls"/>
      <sheetName val="Founds"/>
      <sheetName val="Slab"/>
      <sheetName val="Retaining Wall"/>
      <sheetName val="Summary Final"/>
      <sheetName val="G1 Final"/>
      <sheetName val="FA-LISTING"/>
      <sheetName val="Thiet bi"/>
      <sheetName val="Nhan cong"/>
      <sheetName val="GrossBQ_(2)"/>
      <sheetName val="공업용수관로"/>
      <sheetName val="負荷集計（断熱不燃）"/>
      <sheetName val="BOURJBQ1"/>
      <sheetName val="Project Execution Report"/>
      <sheetName val="escon"/>
      <sheetName val="MTP"/>
      <sheetName val="PNT-QUOT-#3"/>
      <sheetName val="COAT&amp;WRAP-QIOT-#3"/>
      <sheetName val="general notes   "/>
      <sheetName val="Config"/>
      <sheetName val="토공"/>
      <sheetName val="D_MUC"/>
      <sheetName val="FitOutConfCentre"/>
      <sheetName val="DL1"/>
      <sheetName val=""/>
      <sheetName val="Sheet1"/>
      <sheetName val="DATA"/>
      <sheetName val="INFOR-ST"/>
      <sheetName val="Chiet tinh dz35"/>
      <sheetName val="GrossBQ_(2)1"/>
      <sheetName val="Site_Expense"/>
      <sheetName val="Retaining_Wall"/>
      <sheetName val="Summary_Final"/>
      <sheetName val="G1_Final"/>
      <sheetName val="Thiet_bi"/>
      <sheetName val="Nhan_cong"/>
      <sheetName val="Project_Execution_Report"/>
      <sheetName val="CP THEO 957"/>
      <sheetName val="DGchitiet "/>
      <sheetName val="Du toan"/>
      <sheetName val="CT Thang Mo"/>
      <sheetName val="CT  PL"/>
      <sheetName val="집계표"/>
      <sheetName val="Tongke"/>
      <sheetName val="GLV-TB"/>
      <sheetName val="tifico"/>
      <sheetName val="TONG HOP KHOI LUONG"/>
      <sheetName val="E-POD WD"/>
      <sheetName val="E-T1 WD"/>
      <sheetName val="E-T2 WD"/>
      <sheetName val="E-T3 WD"/>
      <sheetName val="E-T4 WD"/>
      <sheetName val="E-T5 WD"/>
      <sheetName val="PS-POD WD"/>
      <sheetName val="PS-T1 WD"/>
      <sheetName val="PS-T2 WD"/>
      <sheetName val="PS-T3 WD"/>
      <sheetName val="PS-T4 WD"/>
      <sheetName val="PS-T5 WD"/>
      <sheetName val="ACMV-POD WD"/>
      <sheetName val="ACMV-T1 WD"/>
      <sheetName val="ACMV-T2 WD"/>
      <sheetName val="ACMV-T3 WD"/>
      <sheetName val="ACMV-T4 WD"/>
      <sheetName val="ACMV-T5 WD"/>
      <sheetName val="FP-POD WD"/>
      <sheetName val="FP-T1 WD"/>
      <sheetName val="FP-T2 WD"/>
      <sheetName val="FP-T3 WD"/>
      <sheetName val="FP-T4 WD"/>
      <sheetName val="FP-T5 WD"/>
      <sheetName val="LIFT WD"/>
      <sheetName val="AC.T5"/>
      <sheetName val="MFĐ TT"/>
      <sheetName val="CAR PARKING TT"/>
      <sheetName val="VTTB"/>
      <sheetName val="Landscape"/>
      <sheetName val="Input"/>
      <sheetName val="Cash2"/>
      <sheetName val="Z"/>
      <sheetName val="GIAVLIEU"/>
      <sheetName val="ma HD AB"/>
      <sheetName val="dropdown"/>
      <sheetName val=" Net Break Down"/>
      <sheetName val="G1(09Dec改訂)"/>
      <sheetName val="Project Data"/>
      <sheetName val="chitimc"/>
      <sheetName val="dongia (2)"/>
      <sheetName val="giathanh1"/>
      <sheetName val="THPDMoi  (2)"/>
      <sheetName val="gtrinh"/>
      <sheetName val="phuluc1"/>
      <sheetName val="lam-moi"/>
      <sheetName val="DONGIA"/>
      <sheetName val="thao-go"/>
      <sheetName val="DON GIA"/>
      <sheetName val="TONGKE-HT"/>
      <sheetName val="DG"/>
      <sheetName val="#REF"/>
      <sheetName val="dtxl"/>
      <sheetName val="t-h HA THE"/>
      <sheetName val="CHITIET VL-NC-TT -1p"/>
      <sheetName val="TONG HOP VL-NC TT"/>
      <sheetName val="TH XL"/>
      <sheetName val="VC"/>
      <sheetName val="chitiet"/>
      <sheetName val="Tiepdia"/>
      <sheetName val="CHITIET VL-NC-TT-3p"/>
      <sheetName val="TDTKP"/>
      <sheetName val="TDTKP1"/>
      <sheetName val="KPVC-BD "/>
      <sheetName val="CHITIET VL-NC"/>
      <sheetName val="NOTE"/>
      <sheetName val="code HTT THap"/>
      <sheetName val="Tong hop vat tu"/>
      <sheetName val="Phan tich ca may"/>
      <sheetName val="Chenh lech ca may"/>
      <sheetName val="Chenh lech vat tu"/>
      <sheetName val="Chiet tinh don gia CM"/>
      <sheetName val="TLg CN&amp;Laixe"/>
      <sheetName val="TLg CN&amp;Laixe (2)"/>
      <sheetName val="TLg Laitau"/>
      <sheetName val="TLg Laitau (2)"/>
      <sheetName val="Bill 2.1 Villa Outside"/>
      <sheetName val="Analisa"/>
      <sheetName val="GrossBQ_(2)2"/>
      <sheetName val="Site_Expense1"/>
      <sheetName val="Retaining_Wall1"/>
      <sheetName val="Summary_Final1"/>
      <sheetName val="G1_Final1"/>
      <sheetName val="Thiet_bi1"/>
      <sheetName val="Nhan_cong1"/>
      <sheetName val="general_notes___"/>
      <sheetName val="Project_Execution_Report1"/>
      <sheetName val="Chiet_tinh_dz35"/>
      <sheetName val="CP_THEO_957"/>
      <sheetName val="DGchitiet_"/>
      <sheetName val="Du_toan"/>
      <sheetName val="CT_Thang_Mo"/>
      <sheetName val="CT__PL"/>
      <sheetName val="E-POD_WD"/>
      <sheetName val="E-T1_WD"/>
      <sheetName val="E-T2_WD"/>
      <sheetName val="E-T3_WD"/>
      <sheetName val="E-T4_WD"/>
      <sheetName val="E-T5_WD"/>
      <sheetName val="PS-POD_WD"/>
      <sheetName val="PS-T1_WD"/>
      <sheetName val="PS-T2_WD"/>
      <sheetName val="PS-T3_WD"/>
      <sheetName val="PS-T4_WD"/>
      <sheetName val="PS-T5_WD"/>
      <sheetName val="ACMV-POD_WD"/>
      <sheetName val="ACMV-T1_WD"/>
      <sheetName val="ACMV-T2_WD"/>
      <sheetName val="ACMV-T3_WD"/>
      <sheetName val="ACMV-T4_WD"/>
      <sheetName val="ACMV-T5_WD"/>
      <sheetName val="FP-POD_WD"/>
      <sheetName val="FP-T1_WD"/>
      <sheetName val="FP-T2_WD"/>
      <sheetName val="FP-T3_WD"/>
      <sheetName val="FP-T4_WD"/>
      <sheetName val="FP-T5_WD"/>
      <sheetName val="LIFT_WD"/>
      <sheetName val="AC_T5"/>
      <sheetName val="MFĐ_TT"/>
      <sheetName val="CAR_PARKING_TT"/>
      <sheetName val="_Net_Break_Down"/>
      <sheetName val="Project_Data"/>
      <sheetName val="6MONTHS"/>
      <sheetName val="TinhGiaNC"/>
      <sheetName val="Tong du toan"/>
      <sheetName val=" "/>
      <sheetName val="금융비용"/>
      <sheetName val="Main_Mech"/>
      <sheetName val="Sub_Mech"/>
      <sheetName val="Slim 2 cánh &amp; 2 vách"/>
      <sheetName val="gVL"/>
      <sheetName val="TONG_HOP_KHOI_LUONG"/>
      <sheetName val="ma_HD_AB"/>
      <sheetName val="QL Dự án"/>
      <sheetName val="3.thể hiện"/>
      <sheetName val="05. Data_Cash Flow"/>
      <sheetName val="Open Drain Caisson Pump"/>
      <sheetName val="TH_VLXD"/>
      <sheetName val="RAB AR&amp;STR"/>
      <sheetName val="XL4Poppy"/>
      <sheetName val="dongia_(2)"/>
      <sheetName val="THPDMoi__(2)"/>
      <sheetName val="DON_GIA"/>
      <sheetName val="t-h_HA_THE"/>
      <sheetName val="CHITIET_VL-NC-TT_-1p"/>
      <sheetName val="TONG_HOP_VL-NC_TT"/>
      <sheetName val="TH_XL"/>
      <sheetName val="CHITIET_VL-NC-TT-3p"/>
      <sheetName val="KPVC-BD_"/>
      <sheetName val="CHITIET_VL-NC"/>
      <sheetName val="Tong_hop_vat_tu"/>
      <sheetName val="Phan_tich_ca_may"/>
      <sheetName val="Chenh_lech_ca_may"/>
      <sheetName val="Chenh_lech_vat_tu"/>
      <sheetName val="Chiet_tinh_don_gia_CM"/>
      <sheetName val="TLg_CN&amp;Laixe"/>
      <sheetName val="TLg_CN&amp;Laixe_(2)"/>
      <sheetName val="TLg_Laitau"/>
      <sheetName val="TLg_Laitau_(2)"/>
      <sheetName val="XLR_NoRangeSheet"/>
      <sheetName val="Data Validation"/>
      <sheetName val="Vat Tu"/>
      <sheetName val="Khoan LSP (2)"/>
      <sheetName val="Rebar"/>
      <sheetName val="Div26 - Elect"/>
      <sheetName val="노임단가"/>
      <sheetName val="내역"/>
      <sheetName val="Bill 03 - ACMV"/>
      <sheetName val="Sheet2"/>
      <sheetName val="Electrical Breakdown"/>
      <sheetName val="KL thanh toan-Xuan Dao"/>
      <sheetName val="Code"/>
      <sheetName val="vlieu"/>
      <sheetName val="$TEXT1$"/>
      <sheetName val="DuToan"/>
      <sheetName val="GrossBQ_(2)3"/>
      <sheetName val="Site_Expense2"/>
      <sheetName val="Retaining_Wall2"/>
      <sheetName val="Summary_Final2"/>
      <sheetName val="G1_Final2"/>
      <sheetName val="Thiet_bi2"/>
      <sheetName val="Nhan_cong2"/>
      <sheetName val="Project_Execution_Report2"/>
      <sheetName val="general_notes___1"/>
      <sheetName val="Chiet_tinh_dz351"/>
      <sheetName val="CP_THEO_9571"/>
      <sheetName val="DGchitiet_1"/>
      <sheetName val="Du_toan1"/>
      <sheetName val="CT_Thang_Mo1"/>
      <sheetName val="CT__PL1"/>
      <sheetName val="TONG_HOP_KHOI_LUONG1"/>
      <sheetName val="E-POD_WD1"/>
      <sheetName val="E-T1_WD1"/>
      <sheetName val="E-T2_WD1"/>
      <sheetName val="E-T3_WD1"/>
      <sheetName val="E-T4_WD1"/>
      <sheetName val="E-T5_WD1"/>
      <sheetName val="PS-POD_WD1"/>
      <sheetName val="PS-T1_WD1"/>
      <sheetName val="PS-T2_WD1"/>
      <sheetName val="PS-T3_WD1"/>
      <sheetName val="PS-T4_WD1"/>
      <sheetName val="PS-T5_WD1"/>
      <sheetName val="ACMV-POD_WD1"/>
      <sheetName val="ACMV-T1_WD1"/>
      <sheetName val="ACMV-T2_WD1"/>
      <sheetName val="ACMV-T3_WD1"/>
      <sheetName val="ACMV-T4_WD1"/>
      <sheetName val="ACMV-T5_WD1"/>
      <sheetName val="FP-POD_WD1"/>
      <sheetName val="FP-T1_WD1"/>
      <sheetName val="FP-T2_WD1"/>
      <sheetName val="FP-T3_WD1"/>
      <sheetName val="FP-T4_WD1"/>
      <sheetName val="FP-T5_WD1"/>
      <sheetName val="LIFT_WD1"/>
      <sheetName val="AC_T51"/>
      <sheetName val="MFĐ_TT1"/>
      <sheetName val="CAR_PARKING_TT1"/>
      <sheetName val="ma_HD_AB1"/>
      <sheetName val="dongia_(2)1"/>
      <sheetName val="THPDMoi__(2)1"/>
      <sheetName val="DON_GIA1"/>
      <sheetName val="t-h_HA_THE1"/>
      <sheetName val="CHITIET_VL-NC-TT_-1p1"/>
      <sheetName val="TONG_HOP_VL-NC_TT1"/>
      <sheetName val="TH_XL1"/>
      <sheetName val="CHITIET_VL-NC-TT-3p1"/>
      <sheetName val="KPVC-BD_1"/>
      <sheetName val="CHITIET_VL-NC1"/>
      <sheetName val="_Net_Break_Down1"/>
      <sheetName val="Project_Data1"/>
      <sheetName val="Tong_hop_vat_tu1"/>
      <sheetName val="Phan_tich_ca_may1"/>
      <sheetName val="Chenh_lech_ca_may1"/>
      <sheetName val="Chenh_lech_vat_tu1"/>
      <sheetName val="Chiet_tinh_don_gia_CM1"/>
      <sheetName val="TLg_CN&amp;Laixe1"/>
      <sheetName val="TLg_CN&amp;Laixe_(2)1"/>
      <sheetName val="TLg_Laitau1"/>
      <sheetName val="TLg_Laitau_(2)1"/>
      <sheetName val="Bill_2_1_Villa_Outside"/>
      <sheetName val="Tong_du_toan"/>
      <sheetName val="_"/>
      <sheetName val="code_HTT_THap"/>
      <sheetName val="Slim_2_cánh_&amp;_2_vách"/>
      <sheetName val="QL_Dự_án"/>
      <sheetName val="RAB_AR&amp;STR"/>
      <sheetName val="Khoan_LSP_(2)"/>
      <sheetName val="3_thể_hiện"/>
      <sheetName val="05__Data_Cash_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refreshError="1"/>
      <sheetData sheetId="44"/>
      <sheetData sheetId="45" refreshError="1"/>
      <sheetData sheetId="46" refreshError="1"/>
      <sheetData sheetId="47" refreshError="1"/>
      <sheetData sheetId="48" refreshError="1"/>
      <sheetData sheetId="49" refreshError="1"/>
      <sheetData sheetId="50" refreshError="1"/>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sheetData sheetId="196"/>
      <sheetData sheetId="197" refreshError="1"/>
      <sheetData sheetId="198" refreshError="1"/>
      <sheetData sheetId="199" refreshError="1"/>
      <sheetData sheetId="200" refreshError="1"/>
      <sheetData sheetId="201" refreshError="1"/>
      <sheetData sheetId="202"/>
      <sheetData sheetId="203" refreshError="1"/>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y"/>
      <sheetName val="Con no"/>
      <sheetName val="bao cao"/>
      <sheetName val="Ma VT"/>
      <sheetName val="XL4Poppy"/>
      <sheetName val="TT3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y"/>
      <sheetName val="Con no"/>
      <sheetName val="bao cao"/>
      <sheetName val="Ma VT"/>
      <sheetName val="XL4Poppy"/>
      <sheetName val="TT35"/>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
      <sheetName val="F50ToBia"/>
      <sheetName val="TMDT"/>
      <sheetName val="xlap"/>
      <sheetName val="F61DuThau"/>
      <sheetName val="F62DuToan"/>
      <sheetName val="F58CvDonGia"/>
      <sheetName val="D59ThVatTu"/>
      <sheetName val="D56ThietBi"/>
      <sheetName val="PM BQ"/>
      <sheetName val="PM BENH VIEN"/>
      <sheetName val="F63ThCv"/>
      <sheetName val="§gi¸"/>
    </sheetNames>
    <sheetDataSet>
      <sheetData sheetId="0">
        <row r="1">
          <cell r="B1" t="str">
            <v>BVQN - LAN4</v>
          </cell>
        </row>
        <row r="2">
          <cell r="B2" t="str">
            <v>Bệnh viện Đa khoa Quảng Ngãi</v>
          </cell>
          <cell r="D2" t="str">
            <v>XÂY DỰNG VÀ TRANG BỊ HỆ THỐNG CÔNG NGHỆ THÔNG TIN CỦA BỆNH VIỆN ĐA KHOA TỈNH QUẢNG NGÃI</v>
          </cell>
        </row>
        <row r="3">
          <cell r="B3" t="str">
            <v>Xây lắp</v>
          </cell>
          <cell r="D3" t="str">
            <v>XÂY LẮP</v>
          </cell>
        </row>
        <row r="5">
          <cell r="B5" t="str">
            <v>Bệnh viện Đa khoa Quảng Ngãi</v>
          </cell>
        </row>
        <row r="6">
          <cell r="B6" t="str">
            <v>Công Ty cp An Tiến</v>
          </cell>
        </row>
        <row r="7">
          <cell r="B7">
            <v>0</v>
          </cell>
        </row>
        <row r="8">
          <cell r="B8">
            <v>0</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eso 3-2004 (3)"/>
      <sheetName val="Luong (2)"/>
      <sheetName val="heso"/>
      <sheetName val="heso T3"/>
      <sheetName val="heso T4"/>
      <sheetName val="heso T5"/>
      <sheetName val="Heso T6"/>
      <sheetName val="Heso T7"/>
      <sheetName val="Heso T8"/>
      <sheetName val="Heso T9"/>
      <sheetName val="Heso 2-2004"/>
      <sheetName val="Heso 3-2004"/>
      <sheetName val="chamcong"/>
      <sheetName val="Baocao"/>
      <sheetName val="Sheet1"/>
      <sheetName val="Heso 3-2004 (2)"/>
      <sheetName val="XL4Poppy"/>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GVL"/>
      <sheetName val="giai thich"/>
      <sheetName val="CTDG"/>
      <sheetName val="DT - Ro"/>
      <sheetName val="TH - Ro "/>
      <sheetName val="GDT - Ro"/>
      <sheetName val="DT - TB"/>
      <sheetName val="TH - TB"/>
      <sheetName val="GDT - TB"/>
      <sheetName val="DT - NT"/>
      <sheetName val="TH - NT"/>
      <sheetName val="GDT - NT"/>
      <sheetName val="THGT"/>
      <sheetName val="km248"/>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10000000"/>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Sheet6"/>
      <sheetName val="Song trai"/>
      <sheetName val="Dinh+ha nha"/>
      <sheetName val="PTLK"/>
      <sheetName val="NG k"/>
      <sheetName val="THcong"/>
      <sheetName val="BHXH"/>
      <sheetName val="BHXH12"/>
      <sheetName val="Sheet8"/>
      <sheetName val="Sheet9"/>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rich Ngang"/>
      <sheetName val="Danh sach Rieng"/>
      <sheetName val="Dia Diem Thuc Tap"/>
      <sheetName val="De Tai Thuc Tap"/>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THVDT"/>
      <sheetName val="NCLD"/>
      <sheetName val="MMTB"/>
      <sheetName val="CFSX"/>
      <sheetName val="KQ"/>
      <sheetName val="DTSL"/>
      <sheetName val="XDCBK"/>
      <sheetName val="KHTSCD"/>
      <sheetName val="XDCB"/>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b1"/>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Congty"/>
      <sheetName val="VPPN"/>
      <sheetName val="XN74"/>
      <sheetName val="XN54"/>
      <sheetName val="XN33"/>
      <sheetName val="NK96"/>
      <sheetName val="XL4Test5"/>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H"/>
      <sheetName val="Sheet10"/>
      <sheetName val="Sheet7"/>
      <sheetName val="KM"/>
      <sheetName val="KHOANMUC"/>
      <sheetName val="QTNC"/>
      <sheetName val="CPQL"/>
      <sheetName val="SANLUONG"/>
      <sheetName val="SSCP-SL"/>
      <sheetName val="CPSX"/>
      <sheetName val="CDSL (2)"/>
      <sheetName val="phan tich DG"/>
      <sheetName val="gia vat lieu"/>
      <sheetName val="gia xe may"/>
      <sheetName val="gia nhan cong"/>
      <sheetName val="CV di trong  dong"/>
      <sheetName val="TH du toan "/>
      <sheetName val="Du toan "/>
      <sheetName val="C.Tinh"/>
      <sheetName val="TK_cap"/>
      <sheetName val="GIA NUOC"/>
      <sheetName val="GIA DIEN THOAI"/>
      <sheetName val="GIA DIEN"/>
      <sheetName val="chiet tinh XD"/>
      <sheetName val="Triet T"/>
      <sheetName val="Phan tich gia"/>
      <sheetName val="pHAN CONG"/>
      <sheetName val="GIA XD"/>
      <sheetName val="socai2003-6tc"/>
      <sheetName val="SCT Cong trinh"/>
      <sheetName val="06-2003 (2)"/>
      <sheetName val="CDPS 6tc"/>
      <sheetName val="SCT Nha thau"/>
      <sheetName val="socai2003 (6tc)dp"/>
      <sheetName val="socai2003 (6tc)"/>
      <sheetName val="HHVt "/>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CDPS 6tc (2)"/>
      <sheetName val="20000000"/>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D1"/>
      <sheetName val="D2"/>
      <sheetName val="D3"/>
      <sheetName val="D4"/>
      <sheetName val="D5"/>
      <sheetName val="D6"/>
      <sheetName val="Tay ninh"/>
      <sheetName val="A.Duc"/>
      <sheetName val="TH2003"/>
      <sheetName val="XXXXXX_xda24_X"/>
      <sheetName val="Thau"/>
      <sheetName val="CT-BT"/>
      <sheetName val="Xa"/>
      <sheetName val="Tonghop"/>
      <sheetName val="CamPha"/>
      <sheetName val="MongCai"/>
      <sheetName val="30000000"/>
      <sheetName val="40000000"/>
      <sheetName val="50000000"/>
      <sheetName val="60000000"/>
      <sheetName val="70000000"/>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T.K H.T.T5"/>
      <sheetName val="T.K T7"/>
      <sheetName val="TK T6"/>
      <sheetName val="T.K T5"/>
      <sheetName val="Bang thong ke hang ton"/>
      <sheetName val="thong ke "/>
      <sheetName val="T.KT04"/>
      <sheetName val="Co~g hop 1,5x1,5"/>
      <sheetName val="BangTH"/>
      <sheetName val="Xaylap "/>
      <sheetName val="Nhan cong"/>
      <sheetName val="Thietbi"/>
      <sheetName val="Diengiai"/>
      <sheetName val="Vanchuyen"/>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 KQTH quy hoach 135"/>
      <sheetName val="Bao cao KQTH quy hoach 135"/>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Km282-Km_x0003__x0000_3"/>
      <sheetName val="[IBASE2.XLSѝTNHNoi"/>
      <sheetName val="TH_BQ"/>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CT 03"/>
      <sheetName val="TH 03"/>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cn"/>
      <sheetName val="ct"/>
      <sheetName val="Nc"/>
      <sheetName val="pt"/>
      <sheetName val="ql"/>
      <sheetName val="ql (2)"/>
      <sheetName val="4"/>
      <sheetName val="Sheet13"/>
      <sheetName val="Sheet14"/>
      <sheetName val="Sheet15"/>
      <sheetName val="Sheet16"/>
      <sheetName val="Nhap lieu"/>
      <sheetName val="PGT"/>
      <sheetName val="Tien dien"/>
      <sheetName val="Thue GTGT"/>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 val="DMNV"/>
      <sheetName val="Dinh_ha nha"/>
      <sheetName val="[IBASE2.XLS}BHXH"/>
      <sheetName val="20+590"/>
      <sheetName val="20+1218"/>
      <sheetName val="22+456"/>
      <sheetName val="23+200"/>
      <sheetName val="DATA"/>
      <sheetName val="Dieuchinh"/>
      <sheetName val="bcth 05-04"/>
      <sheetName val="baocao 05-04"/>
      <sheetName val="bcth04-04"/>
      <sheetName val="baocao04-04"/>
      <sheetName val="bcth03-04"/>
      <sheetName val="baocao03-04"/>
      <sheetName val="bcth02-04"/>
      <sheetName val="baocao02-04"/>
      <sheetName val="bcth01-04"/>
      <sheetName val="baocao01-04"/>
      <sheetName val="[IBASE2.XLS䁝BC6tT17"/>
      <sheetName val="TK13_x0005_"/>
      <sheetName val="Tkedotuoi"/>
      <sheetName val="Tkebactho"/>
      <sheetName val="nhan su"/>
      <sheetName val="2020"/>
      <sheetName val="luong cty"/>
      <sheetName val="bangluong"/>
      <sheetName val="Tkecong"/>
      <sheetName val="thunhap03"/>
      <sheetName val="thungoaiSCTX"/>
      <sheetName val="TRICH73"/>
      <sheetName val="Chart3"/>
      <sheetName val="Chart2"/>
      <sheetName val="Bia1"/>
      <sheetName val="Bia"/>
      <sheetName val="THTBO"/>
      <sheetName val="XLAP"/>
      <sheetName val="th22"/>
      <sheetName val="CT22"/>
      <sheetName val="MuaVL_DZ"/>
      <sheetName val="LD&amp;TNTB"/>
      <sheetName val="TH_TBA"/>
      <sheetName val="MuaVL_bu"/>
      <sheetName val="MuaVL_TBA"/>
      <sheetName val="TBi"/>
      <sheetName val="XL_TN"/>
      <sheetName val="TN"/>
      <sheetName val="lietke_TBA"/>
      <sheetName val="lietke_DZ"/>
      <sheetName val="vc_Bocdo"/>
      <sheetName val="m3"/>
      <sheetName val="Nhap_lieu"/>
      <sheetName val="Khoiluong"/>
      <sheetName val="Vattu"/>
      <sheetName val="Trungchuyen"/>
      <sheetName val="Bu"/>
      <sheetName val="Chitiet"/>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Ma VT"/>
      <sheetName val="Vay"/>
      <sheetName val="THQI"/>
      <sheetName val="T6"/>
      <sheetName val="THQII"/>
      <sheetName val="Trung"/>
      <sheetName val="THQIII"/>
      <sheetName val="THT nam 04"/>
      <sheetName val="Cong hop 2,0ࡸ2,0"/>
      <sheetName val="142201ȭT4"/>
      <sheetName val="Temp"/>
      <sheetName val="TK_TD"/>
      <sheetName val="Cap_dat"/>
      <sheetName val="TK _TK"/>
      <sheetName val="Cuoc89"/>
      <sheetName val="Cone"/>
      <sheetName val=".tuanM"/>
      <sheetName val="Sheed5"/>
      <sheetName val="TL"/>
      <sheetName val="GK"/>
      <sheetName val="CB"/>
      <sheetName val="VP"/>
      <sheetName val="Km274-Km274"/>
      <sheetName val="Km27'-Km278"/>
      <sheetName val="01"/>
      <sheetName val="DTCT"/>
      <sheetName val="PTVT"/>
      <sheetName val="THVT"/>
      <sheetName val=""/>
      <sheetName val="BaTrieu-L.con"/>
      <sheetName val="EDT - Ro"/>
      <sheetName val="T8-9)"/>
      <sheetName val="IBASE2"/>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BTH"/>
      <sheetName val="luongt 13"/>
      <sheetName val="LUONG 1"/>
      <sheetName val="02.1"/>
      <sheetName val="2.1"/>
      <sheetName val="2.3"/>
      <sheetName val="02.3"/>
      <sheetName val="05"/>
      <sheetName val="03"/>
      <sheetName val="06"/>
      <sheetName val="B 01"/>
      <sheetName val="B 03"/>
      <sheetName val="D 13"/>
      <sheetName val="Q-03"/>
      <sheetName val="Q-04"/>
      <sheetName val="Q-05"/>
      <sheetName val="D15"/>
      <sheetName val="D20"/>
      <sheetName val="D19"/>
      <sheetName val="tô rôiDY"/>
      <sheetName val="ATCANING"/>
      <sheetName val="KNH"/>
      <sheetName val="KVF"/>
      <sheetName val="Hoada"/>
      <sheetName val="Nguphuc"/>
      <sheetName val="TCH"/>
      <sheetName val="TTT"/>
      <sheetName val="TVK"/>
      <sheetName val="Tuichuom"/>
      <sheetName val="NKDT"/>
      <sheetName val="Vitagin"/>
      <sheetName val="[IBASE2.XLS뭝êm283-Km284"/>
      <sheetName val="DG-VL"/>
      <sheetName val="PTDGCT"/>
      <sheetName val="CongNo"/>
      <sheetName val="ESTI."/>
      <sheetName val="DI-ESTI"/>
      <sheetName val="Sheet12"/>
      <sheetName val="bg+th45"/>
      <sheetName val="4-5"/>
      <sheetName val="bg+th34"/>
      <sheetName val="3-4"/>
      <sheetName val="bg+th23"/>
      <sheetName val="2-3"/>
      <sheetName val="bg+th12"/>
      <sheetName val="1-2"/>
      <sheetName val="bg+th"/>
      <sheetName val="ptvl"/>
      <sheetName val="0-1"/>
      <sheetName val="020԰"/>
      <sheetName val="Phu cap trach n"/>
      <sheetName val="Phu cap trach n_x0005__x0000__x0000__x0000_"/>
      <sheetName val="02"/>
      <sheetName val="04"/>
      <sheetName val="07"/>
      <sheetName val="08"/>
      <sheetName val="09"/>
      <sheetName val="10"/>
      <sheetName val="PHEPNAM"/>
      <sheetName val="KHONGLUONG"/>
      <sheetName val="80000000"/>
      <sheetName val="90000000"/>
      <sheetName val="a0000000"/>
      <sheetName val="b0000000"/>
      <sheetName val="c0000000"/>
      <sheetName val="d0000000"/>
      <sheetName val="e0000000"/>
      <sheetName val="f0000000"/>
      <sheetName val="g0000000"/>
      <sheetName val="NEW-PANEL"/>
      <sheetName val="DATA ANALYSIC"/>
      <sheetName val="DONGIA"/>
      <sheetName val="PNT-QUOT-#3"/>
      <sheetName val="COAT&amp;WRAP-QIOT-#3"/>
      <sheetName val="Km282-Km_x0003_"/>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sheetData sheetId="759"/>
      <sheetData sheetId="760"/>
      <sheetData sheetId="761"/>
      <sheetData sheetId="762"/>
      <sheetData sheetId="763" refreshError="1"/>
      <sheetData sheetId="764" refreshError="1"/>
      <sheetData sheetId="765" refreshError="1"/>
      <sheetData sheetId="766"/>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sheetData sheetId="796"/>
      <sheetData sheetId="797"/>
      <sheetData sheetId="798" refreshError="1"/>
      <sheetData sheetId="799" refreshError="1"/>
      <sheetData sheetId="800"/>
      <sheetData sheetId="801" refreshError="1"/>
      <sheetData sheetId="802" refreshError="1"/>
      <sheetData sheetId="803" refreshError="1"/>
      <sheetData sheetId="804" refreshError="1"/>
      <sheetData sheetId="805"/>
      <sheetData sheetId="806"/>
      <sheetData sheetId="807"/>
      <sheetData sheetId="808" refreshError="1"/>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refreshError="1"/>
      <sheetData sheetId="859" refreshError="1"/>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refreshError="1"/>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refreshError="1"/>
      <sheetData sheetId="896"/>
      <sheetData sheetId="897" refreshError="1"/>
      <sheetData sheetId="898" refreshError="1"/>
      <sheetData sheetId="899" refreshError="1"/>
      <sheetData sheetId="900"/>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BASE"/>
      <sheetName val="Heso 3-2004 (3)"/>
      <sheetName val="Luong (2)"/>
      <sheetName val="heso"/>
      <sheetName val="heso T3"/>
      <sheetName val="heso T4"/>
      <sheetName val="heso T5"/>
      <sheetName val="Heso T6"/>
      <sheetName val="Heso T7"/>
      <sheetName val="Heso T8"/>
      <sheetName val="Heso T9"/>
      <sheetName val="Heso 2-2004"/>
      <sheetName val="Heso 3-2004"/>
      <sheetName val="chamcong"/>
      <sheetName val="Baocao"/>
      <sheetName val="Sheet1"/>
      <sheetName val="Heso 3-2004 (2)"/>
      <sheetName val="XL4Poppy"/>
      <sheetName val="T3-99"/>
      <sheetName val="T4-99"/>
      <sheetName val="T5-99"/>
      <sheetName val="T6-99"/>
      <sheetName val="T7-99"/>
      <sheetName val="T8-99"/>
      <sheetName val="T9-99"/>
      <sheetName val="T10-99"/>
      <sheetName val="T11-99"/>
      <sheetName val="T12-99"/>
      <sheetName val="CVden ngoai TCT (1)"/>
      <sheetName val="CV den ngoai TCT (2)"/>
      <sheetName val="CV den ngoai TCT (3)"/>
      <sheetName val="QDcua TGD"/>
      <sheetName val="QD cua HDQT"/>
      <sheetName val="QD cua HDQT (2)"/>
      <sheetName val="CV di ngoai tong"/>
      <sheetName val="CV di ngoai tong (2)"/>
      <sheetName val="Chart1"/>
      <sheetName val="To trinh"/>
      <sheetName val="Giao nhiem vu"/>
      <sheetName val="QDcua TGD (2)"/>
      <sheetName val="Thong tu"/>
      <sheetName val="CV di trong  tong"/>
      <sheetName val="nghi dinh-CP"/>
      <sheetName val="CV den trong tong"/>
      <sheetName val="Sheet2"/>
      <sheetName val="00000000"/>
      <sheetName val="KHQ2"/>
      <sheetName val="KHT4,5-02"/>
      <sheetName val="KHVt "/>
      <sheetName val="KHVtt4"/>
      <sheetName val="KHVt XL"/>
      <sheetName val="KHVt XLT4"/>
      <sheetName val="TNHNoi"/>
      <sheetName val="Sheet3"/>
      <sheetName val="TBA"/>
      <sheetName val="Netbook"/>
      <sheetName val="DZ"/>
      <sheetName val="Muatb"/>
      <sheetName val="lapdat TB "/>
      <sheetName val="TNghiªm TB "/>
      <sheetName val="VËt liÖu"/>
      <sheetName val="vc-TBA"/>
      <sheetName val="Lap ®at ®iÖn"/>
      <sheetName val="TNghiÖm VL"/>
      <sheetName val="tt-TBA"/>
      <sheetName val="TDT"/>
      <sheetName val="TDT-TBA"/>
      <sheetName val="KSTK"/>
      <sheetName val="th "/>
      <sheetName val="tien luong"/>
      <sheetName val="dutoan"/>
      <sheetName val="CLech"/>
      <sheetName val="mong"/>
      <sheetName val="GVL"/>
      <sheetName val="giai thich"/>
      <sheetName val="CTDG"/>
      <sheetName val="DT - Ro"/>
      <sheetName val="TH - Ro "/>
      <sheetName val="GDT - Ro"/>
      <sheetName val="DT - TB"/>
      <sheetName val="TH - TB"/>
      <sheetName val="GDT - TB"/>
      <sheetName val="DT - NT"/>
      <sheetName val="TH - NT"/>
      <sheetName val="GDT - NT"/>
      <sheetName val="THGT"/>
      <sheetName val="km248"/>
      <sheetName val="PA_coso"/>
      <sheetName val="PA_von"/>
      <sheetName val="PA_nhucau"/>
      <sheetName val="PA_TH"/>
      <sheetName val="THDT"/>
      <sheetName val="XL35"/>
      <sheetName val="DZ-35"/>
      <sheetName val="TN_35"/>
      <sheetName val="CT-DZ"/>
      <sheetName val="VC"/>
      <sheetName val="TC"/>
      <sheetName val="TH_BA"/>
      <sheetName val="TNT"/>
      <sheetName val="CT_TBA"/>
      <sheetName val="KB"/>
      <sheetName val="CT_BT"/>
      <sheetName val="KS"/>
      <sheetName val="BT"/>
      <sheetName val="CP_BT"/>
      <sheetName val="Sheet4"/>
      <sheetName val="Sheet5"/>
      <sheetName val="DB"/>
      <sheetName val="XXXXXXXX"/>
      <sheetName val="Thep be"/>
      <sheetName val="Thep than"/>
      <sheetName val="Thep xa mu"/>
      <sheetName val="142201-T1-th"/>
      <sheetName val="142201-T1 "/>
      <sheetName val="142201-T2-th "/>
      <sheetName val="142201-T2"/>
      <sheetName val="142201-T3-th "/>
      <sheetName val="142201-T3"/>
      <sheetName val="142201-T4-th  "/>
      <sheetName val="142201-T4"/>
      <sheetName val="142201-T6"/>
      <sheetName val="142201-T10"/>
      <sheetName val="t1"/>
      <sheetName val=" t5"/>
      <sheetName val="t.4"/>
      <sheetName val=" t3 "/>
      <sheetName val="T2"/>
      <sheetName val="t"/>
      <sheetName val=" TH331"/>
      <sheetName val=" Minh ha"/>
      <sheetName val="HTay03"/>
      <sheetName val=" Ha Tay"/>
      <sheetName val="tw2"/>
      <sheetName val=" Vinhphuc"/>
      <sheetName val=" Nbinh"/>
      <sheetName val=" QVinh"/>
      <sheetName val=" TW1"/>
      <sheetName val="10000000"/>
      <sheetName val="Kluong phu"/>
      <sheetName val="Lan can"/>
      <sheetName val="Ho lan"/>
      <sheetName val="Coc tieu"/>
      <sheetName val="Bien bao"/>
      <sheetName val="Ranh"/>
      <sheetName val="Tuongchan"/>
      <sheetName val="Op mai 274"/>
      <sheetName val="Op mai 275"/>
      <sheetName val="Op mai 276"/>
      <sheetName val="Op mai 277"/>
      <sheetName val="Op mai 278"/>
      <sheetName val="Op mai 279"/>
      <sheetName val="Op mai 280"/>
      <sheetName val="Op mai 281"/>
      <sheetName val="Op mai 282"/>
      <sheetName val="Op mai 283"/>
      <sheetName val="Km274-Km275"/>
      <sheetName val="Km275-Km276"/>
      <sheetName val="Km276-Km277"/>
      <sheetName val="Km277-Km278"/>
      <sheetName val="Km278-Km279"/>
      <sheetName val="Km279-Km280"/>
      <sheetName val="Km280-Km281"/>
      <sheetName val="Km281-Km282"/>
      <sheetName val="Km282-Km283"/>
      <sheetName val="Km283-Km284"/>
      <sheetName val="Km284-Km285"/>
      <sheetName val="Nenduong"/>
      <sheetName val="Op mai 284"/>
      <sheetName val="Op mai"/>
      <sheetName val="T.so thay doi"/>
      <sheetName val="BTHDT_DZcaothe"/>
      <sheetName val="BTHDT_TBA"/>
      <sheetName val="THXL_DZcaothe"/>
      <sheetName val="TN_DZcaothe"/>
      <sheetName val="b.THchitietDZCT"/>
      <sheetName val="tr_tinhDZcaothe"/>
      <sheetName val="THXL_TBA"/>
      <sheetName val="TN_TBA"/>
      <sheetName val="b.THchitietTBA"/>
      <sheetName val="tr_tinhTBA"/>
      <sheetName val="Khao sat"/>
      <sheetName val="TT khao sat"/>
      <sheetName val="Sheet6"/>
      <sheetName val="Song trai"/>
      <sheetName val="Dinh+ha nha"/>
      <sheetName val="PTLK"/>
      <sheetName val="NG k"/>
      <sheetName val="THcong"/>
      <sheetName val="BHXH"/>
      <sheetName val="BHXH12"/>
      <sheetName val="Sheet8"/>
      <sheetName val="Sheet9"/>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Trich Ngang"/>
      <sheetName val="Danh sach Rieng"/>
      <sheetName val="Dia Diem Thuc Tap"/>
      <sheetName val="De Tai Thuc Tap"/>
      <sheetName val="thkl"/>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THVDT"/>
      <sheetName val="NCLD"/>
      <sheetName val="MMTB"/>
      <sheetName val="CFSX"/>
      <sheetName val="KQ"/>
      <sheetName val="DTSL"/>
      <sheetName val="XDCBK"/>
      <sheetName val="KHTSCD"/>
      <sheetName val="XDCB"/>
      <sheetName val="Km274 - Km275"/>
      <sheetName val="Km275 - Km276"/>
      <sheetName val="Km276 - Km277"/>
      <sheetName val="Km277 - Km278 "/>
      <sheetName val="Km278 - Km279"/>
      <sheetName val="Km279 - Km280"/>
      <sheetName val="Km280 - Km281"/>
      <sheetName val="Km281 - Km282"/>
      <sheetName val="Km282 - Km283"/>
      <sheetName val="Km283 - Km284"/>
      <sheetName val="Km284 - Km285"/>
      <sheetName val="Tong hop Matduong"/>
      <sheetName val="Cong D75"/>
      <sheetName val="Cong D100"/>
      <sheetName val="Cong D150"/>
      <sheetName val="Cong 2D150"/>
      <sheetName val="Cong ban 0,7x0,7"/>
      <sheetName val="Cong ban 0,8x0,8"/>
      <sheetName val="Cong ban 1x1"/>
      <sheetName val="Cong ban 1x1,2"/>
      <sheetName val="Cong ban 1,5x1,5"/>
      <sheetName val="Cong ban 2x1,5"/>
      <sheetName val="Cong ban 2x2"/>
      <sheetName val="Tong hop"/>
      <sheetName val="Tong hop (2)"/>
      <sheetName val="Cong"/>
      <sheetName val="Cong cu"/>
      <sheetName val="Dinhhinh"/>
      <sheetName val="Cot thep"/>
      <sheetName val="Cong tron D75"/>
      <sheetName val="Cong tron D100"/>
      <sheetName val="Cong tron D150"/>
      <sheetName val="Cong tron 2D150"/>
      <sheetName val="Cong ban 1,0x1,0"/>
      <sheetName val="Cong ban 1,0x1,2"/>
      <sheetName val="Cong hop 1,5x1,5"/>
      <sheetName val="Cong hop 2,0x1,5"/>
      <sheetName val="Cong hop 2,0x2,0"/>
      <sheetName val="tb1"/>
      <sheetName val="LuongT1"/>
      <sheetName val="LuongT2"/>
      <sheetName val="luongthang12"/>
      <sheetName val="LuongT11"/>
      <sheetName val="thang5"/>
      <sheetName val="T7"/>
      <sheetName val="T10"/>
      <sheetName val="T9"/>
      <sheetName val="T8"/>
      <sheetName val="thang6"/>
      <sheetName val="thang4"/>
      <sheetName val="LuongT3"/>
      <sheetName val="NKC"/>
      <sheetName val="SoquyTM"/>
      <sheetName val="TK 112"/>
      <sheetName val="TK 131"/>
      <sheetName val="TK133"/>
      <sheetName val="TK 141"/>
      <sheetName val="TK 153"/>
      <sheetName val="TK214"/>
      <sheetName val="TK 211"/>
      <sheetName val="TK 242"/>
      <sheetName val="TK33311"/>
      <sheetName val="TK331"/>
      <sheetName val="TK333"/>
      <sheetName val="TK 334"/>
      <sheetName val="TK711"/>
      <sheetName val="TK411"/>
      <sheetName val="TK421"/>
      <sheetName val="TK 511"/>
      <sheetName val="TK 515"/>
      <sheetName val="TK642"/>
      <sheetName val="TK 911"/>
      <sheetName val="TK811"/>
      <sheetName val="CDKT"/>
      <sheetName val="CDPS1"/>
      <sheetName val="KQKD"/>
      <sheetName val="KHTSCD1"/>
      <sheetName val="KHTSCD2"/>
      <sheetName val="SoCaiTM"/>
      <sheetName val="NK"/>
      <sheetName val="PhieuKT"/>
      <sheetName val="Congty"/>
      <sheetName val="VPPN"/>
      <sheetName val="XN74"/>
      <sheetName val="XN54"/>
      <sheetName val="XN33"/>
      <sheetName val="NK96"/>
      <sheetName val="XL4Test5"/>
      <sheetName val="VtuHaTheSauTramBT3"/>
      <sheetName val="VtuHaTheSauTRamBT9"/>
      <sheetName val="VtuHaTheSautramLienThang"/>
      <sheetName val="VTuHaTheSautramBT5"/>
      <sheetName val="VTuHaTheSautramBT2"/>
      <sheetName val="VtuHaTheSautramTTCocSoi"/>
      <sheetName val="VtuHaTheSauTBAKhoi13"/>
      <sheetName val="VtuHaTheSauTBAKhoi12"/>
      <sheetName val="VtuHaTheSauTBANgDu4"/>
      <sheetName val="VtuHaTheSauTBAHungThuy"/>
      <sheetName val="VtuHaTheSauTBAHaiSan"/>
      <sheetName val="VtuHaTheSauTBANgVanTroi1"/>
      <sheetName val="VtuHaTheSauTBANgVanTroi2"/>
      <sheetName val="VtuHaTheSauTBANguyenDu2"/>
      <sheetName val="VtuHaTheSauTBANguyenDu6"/>
      <sheetName val="VtuHaTheSauTBABenThuy1"/>
      <sheetName val="VatTuThuHoi"/>
      <sheetName val="VtuHaTheSauTBABenThuy1 (2)"/>
      <sheetName val="TH"/>
      <sheetName val="Sheet10"/>
      <sheetName val="Sheet7"/>
      <sheetName val="KM"/>
      <sheetName val="KHOANMUC"/>
      <sheetName val="QTNC"/>
      <sheetName val="CPQL"/>
      <sheetName val="SANLUONG"/>
      <sheetName val="SSCP-SL"/>
      <sheetName val="CPSX"/>
      <sheetName val="CDSL (2)"/>
      <sheetName val="phan tich DG"/>
      <sheetName val="gia vat lieu"/>
      <sheetName val="gia xe may"/>
      <sheetName val="gia nhan cong"/>
      <sheetName val="CV di trong  dong"/>
      <sheetName val="TH du toan "/>
      <sheetName val="Du toan "/>
      <sheetName val="C.Tinh"/>
      <sheetName val="TK_cap"/>
      <sheetName val="GIA NUOC"/>
      <sheetName val="GIA DIEN THOAI"/>
      <sheetName val="GIA DIEN"/>
      <sheetName val="chiet tinh XD"/>
      <sheetName val="Triet T"/>
      <sheetName val="Phan tich gia"/>
      <sheetName val="pHAN CONG"/>
      <sheetName val="GIA XD"/>
      <sheetName val="socai2003-6tc"/>
      <sheetName val="SCT Cong trinh"/>
      <sheetName val="06-2003 (2)"/>
      <sheetName val="CDPS 6tc"/>
      <sheetName val="SCT Nha thau"/>
      <sheetName val="socai2003 (6tc)dp"/>
      <sheetName val="socai2003 (6tc)"/>
      <sheetName val="HHVt "/>
      <sheetName val="TM01"/>
      <sheetName val="CDKTKT02"/>
      <sheetName val="KQKD02-2"/>
      <sheetName val="KQKD02-2 (2)"/>
      <sheetName val="CDKTKT03"/>
      <sheetName val="DC02"/>
      <sheetName val="CDPS02"/>
      <sheetName val="KQKDKT'02-1"/>
      <sheetName val="KQKDKT'03-1"/>
      <sheetName val="DC03"/>
      <sheetName val="CDKTKT04"/>
      <sheetName val="CCPS03"/>
      <sheetName val="CDPS04"/>
      <sheetName val="KQKDKT'04-1"/>
      <sheetName val="DC04"/>
      <sheetName val="TSCD"/>
      <sheetName val="DC2002"/>
      <sheetName val="CDKTKT2002"/>
      <sheetName val="KQKD-2"/>
      <sheetName val="KQKD-2 (2)"/>
      <sheetName val="DC2003"/>
      <sheetName val="CDPS03"/>
      <sheetName val="KQKD thu2004"/>
      <sheetName val="CDPS 6tc (2)"/>
      <sheetName val="20000000"/>
      <sheetName val="F ThanhTri"/>
      <sheetName val="F Gialam"/>
      <sheetName val="DG"/>
      <sheetName val="TH dam"/>
      <sheetName val="SX dam"/>
      <sheetName val="LD dam"/>
      <sheetName val="Bang gia VL"/>
      <sheetName val="Gia NC"/>
      <sheetName val="Gia may"/>
      <sheetName val="Napheo-SPP"/>
      <sheetName val="VPLaichau"/>
      <sheetName val="VPTruongson"/>
      <sheetName val="D9"/>
      <sheetName val="TLNamChim"/>
      <sheetName val="Dancau-Q.Ninh"/>
      <sheetName val="D91"/>
      <sheetName val="Kenhta-himlam"/>
      <sheetName val="TCQ5-"/>
      <sheetName val="HDkhoanduoc"/>
      <sheetName val="TCQ1-4"/>
      <sheetName val="Khac"/>
      <sheetName val="BaTrieu-L.son"/>
      <sheetName val="SBayDBien"/>
      <sheetName val="QL32YB(12)"/>
      <sheetName val="QL32AYB"/>
      <sheetName val="THSonNam"/>
      <sheetName val="Coquan"/>
      <sheetName val="Quoclo6mchau"/>
      <sheetName val="QLo4B-LS"/>
      <sheetName val="Phanthiet"/>
      <sheetName val="Muongnhe"/>
      <sheetName val="D1"/>
      <sheetName val="D2"/>
      <sheetName val="D3"/>
      <sheetName val="D4"/>
      <sheetName val="D5"/>
      <sheetName val="D6"/>
      <sheetName val="Tay ninh"/>
      <sheetName val="A.Duc"/>
      <sheetName val="TH2003"/>
      <sheetName val="XXXXXX_xda24_X"/>
      <sheetName val="Thau"/>
      <sheetName val="CT-BT"/>
      <sheetName val="Xa"/>
      <sheetName val="Tonghop"/>
      <sheetName val="CamPha"/>
      <sheetName val="MongCai"/>
      <sheetName val="30000000"/>
      <sheetName val="40000000"/>
      <sheetName val="50000000"/>
      <sheetName val="60000000"/>
      <sheetName val="70000000"/>
      <sheetName val="Don gia CPM"/>
      <sheetName val="Tong Thieu HD cac CT-2001"/>
      <sheetName val="VL thieu HD - 2001"/>
      <sheetName val="Tong thieu HD cac CT - 2002"/>
      <sheetName val="Lan trai"/>
      <sheetName val="Van chuyen"/>
      <sheetName val="Vchuyen(C)"/>
      <sheetName val="HDong VC"/>
      <sheetName val="ThieuHD nam 2001"/>
      <sheetName val="CPChung"/>
      <sheetName val="Bang TH"/>
      <sheetName val="Tong Chinh"/>
      <sheetName val="000000000000"/>
      <sheetName val="100000000000"/>
      <sheetName val="200000000000"/>
      <sheetName val="300000000000"/>
      <sheetName val="T.K H.T.T5"/>
      <sheetName val="T.K T7"/>
      <sheetName val="TK T6"/>
      <sheetName val="T.K T5"/>
      <sheetName val="Bang thong ke hang ton"/>
      <sheetName val="thong ke "/>
      <sheetName val="T.KT04"/>
      <sheetName val="Co~g hop 1,5x1,5"/>
      <sheetName val="BangTH"/>
      <sheetName val="Xaylap "/>
      <sheetName val="Nhan cong"/>
      <sheetName val="Thietbi"/>
      <sheetName val="Diengiai"/>
      <sheetName val="Vanchuyen"/>
      <sheetName val="Ctieucnghe(12-03"/>
      <sheetName val="DmdbTVN"/>
      <sheetName val="Hsdancach"/>
      <sheetName val="TanLap"/>
      <sheetName val="CaoThang"/>
      <sheetName val="GiapKhau"/>
      <sheetName val="917"/>
      <sheetName val="CBTT"/>
      <sheetName val="TramKCS"/>
      <sheetName val="Tohop1(LD"/>
      <sheetName val="Tohop2(QL&amp;an"/>
      <sheetName val="ThunhapBQ"/>
      <sheetName val="QDgiao1"/>
      <sheetName val="So sanh"/>
      <sheetName val="NCxdcb"/>
      <sheetName val=" KQTH quy hoach 135"/>
      <sheetName val="Bao cao KQTH quy hoach 135"/>
      <sheetName val="Coc 6"/>
      <sheetName val="Deo nai"/>
      <sheetName val="CKD than"/>
      <sheetName val="CTT Thong nhat"/>
      <sheetName val="CTT Nui beo"/>
      <sheetName val="CTT cao son"/>
      <sheetName val="CTT Khe cham"/>
      <sheetName val="XNxlva sxthanKCII"/>
      <sheetName val="Cam Y ut KC"/>
      <sheetName val="CTxay lap mo CP"/>
      <sheetName val="CTdo luong GDSP"/>
      <sheetName val="Dong bac"/>
      <sheetName val="Cac cang UT mua than Dong bac"/>
      <sheetName val="cua hang vtu"/>
      <sheetName val="Khach hang le "/>
      <sheetName val="nhat ky 5"/>
      <sheetName val="cac cong ty van tai"/>
      <sheetName val="HD1"/>
      <sheetName val="HD4"/>
      <sheetName val="HD3"/>
      <sheetName val="HD5"/>
      <sheetName val="HD7"/>
      <sheetName val="HD6"/>
      <sheetName val="HD2"/>
      <sheetName val="T03 - 03"/>
      <sheetName val="AncaT03"/>
      <sheetName val="THL T03"/>
      <sheetName val="TTBC T03"/>
      <sheetName val="Luong noi Bo - T3"/>
      <sheetName val="Tong hop - T3"/>
      <sheetName val="Thuong Quy 3"/>
      <sheetName val="LBS"/>
      <sheetName val="Phu cap trach nhiem"/>
      <sheetName val="tmt4"/>
      <sheetName val="t3-01"/>
      <sheetName val="t4-01"/>
      <sheetName val="t5-01"/>
      <sheetName val="t6-01"/>
      <sheetName val="t7-01"/>
      <sheetName val="t8-01"/>
      <sheetName val="t9-01"/>
      <sheetName val="t10-01"/>
      <sheetName val="t11-01"/>
      <sheetName val="t12-"/>
      <sheetName val="t3"/>
      <sheetName val="t4"/>
      <sheetName val="t5"/>
      <sheetName val="t06"/>
      <sheetName val="t07"/>
      <sheetName val="t08"/>
      <sheetName val="t09"/>
      <sheetName val="t11"/>
      <sheetName val="t12"/>
      <sheetName val="0103"/>
      <sheetName val="0203"/>
      <sheetName val="th-nop"/>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Km282-Km_x0003_"/>
      <sheetName val="[IBASE2.XLSѝTNHNoi"/>
      <sheetName val="TH_BQ"/>
      <sheetName val="BC TH CK (2)"/>
      <sheetName val="BC TH CK"/>
      <sheetName val="BC6tT19 food"/>
      <sheetName val="BC6tT19"/>
      <sheetName val="BC6tT18"/>
      <sheetName val="BC6tT18 - Food"/>
      <sheetName val="CTTH"/>
      <sheetName val="BC6tT17"/>
      <sheetName val="BCCK 4"/>
      <sheetName val="BCFood- T16"/>
      <sheetName val="BC6tT16"/>
      <sheetName val="BCFood- T15"/>
      <sheetName val="BC6tT15"/>
      <sheetName val="BCFood- T14"/>
      <sheetName val="BC6tT14"/>
      <sheetName val="BCFood- T13"/>
      <sheetName val="BC6tT13"/>
      <sheetName val="THCK3"/>
      <sheetName val="BC6tT12"/>
      <sheetName val="BC6tT11"/>
      <sheetName val="BC6tT10"/>
      <sheetName val="BC6tT9"/>
      <sheetName val="TH CK2"/>
      <sheetName val="BC6tT8"/>
      <sheetName val="BC6tT7"/>
      <sheetName val="BC6tT5"/>
      <sheetName val="BC6tT52 (3)"/>
      <sheetName val="BCTH"/>
      <sheetName val="BC6tT4"/>
      <sheetName val="BC6tT3"/>
      <sheetName val="BC6tT2"/>
      <sheetName val="BC6tT1"/>
      <sheetName val="BC6tT52 (2)"/>
      <sheetName val="BC6tT52"/>
      <sheetName val="BC6tT51"/>
      <sheetName val="BC6tT50"/>
      <sheetName val="BC6tT49"/>
      <sheetName val="TCK 12"/>
      <sheetName val="BC6tT48"/>
      <sheetName val="BC6tT47"/>
      <sheetName val="BC6tT46"/>
      <sheetName val="BC6tT45"/>
      <sheetName val="Tong CK"/>
      <sheetName val="BC6tT44"/>
      <sheetName val="BC6tT43"/>
      <sheetName val="BC6t"/>
      <sheetName val="T42"/>
      <sheetName val="T41"/>
      <sheetName val="T40"/>
      <sheetName val="CT 03"/>
      <sheetName val="TH 03"/>
      <sheetName val="L-THANG03"/>
      <sheetName val="L-THANG04"/>
      <sheetName val="luongthuong"/>
      <sheetName val="tkcb-cnv"/>
      <sheetName val="KETQUAHOC"/>
      <sheetName val="KHACHSAN"/>
      <sheetName val="THANHTOAN"/>
      <sheetName val="BC-BANHANG"/>
      <sheetName val="DOANH SO"/>
      <sheetName val="BD-SINH VIEN"/>
      <sheetName val="luongsanpham"/>
      <sheetName val="TUYENSINH02"/>
      <sheetName val="cuocphi"/>
      <sheetName val="banhang"/>
      <sheetName val="bh-thang4"/>
      <sheetName val="cn"/>
      <sheetName val="ct"/>
      <sheetName val="Nc"/>
      <sheetName val="pt"/>
      <sheetName val="ql"/>
      <sheetName val="ql (2)"/>
      <sheetName val="4"/>
      <sheetName val="Sheet13"/>
      <sheetName val="Sheet14"/>
      <sheetName val="Sheet15"/>
      <sheetName val="Sheet16"/>
      <sheetName val="Nhap lieu"/>
      <sheetName val="PGT"/>
      <sheetName val="Tien dien"/>
      <sheetName val="Thue GTGT"/>
      <sheetName val="Thi_sinh"/>
      <sheetName val="Luong"/>
      <sheetName val="HethongDebai"/>
      <sheetName val="TH131"/>
      <sheetName val="TH155&amp;156"/>
      <sheetName val="TH152"/>
      <sheetName val="TH153"/>
      <sheetName val="TH331"/>
      <sheetName val="KhoDL"/>
      <sheetName val="THSPHH"/>
      <sheetName val="THVL"/>
      <sheetName val="DMTK"/>
      <sheetName val="DMKH"/>
      <sheetName val="DMNB"/>
      <sheetName val="DMNV"/>
      <sheetName val="Dinh_ha nha"/>
      <sheetName val="[IBASE2.XLS}BHXH"/>
      <sheetName val="20+590"/>
      <sheetName val="20+1218"/>
      <sheetName val="22+456"/>
      <sheetName val="23+200"/>
      <sheetName val="DATA"/>
      <sheetName val="Dieuchinh"/>
      <sheetName val="bcth 05-04"/>
      <sheetName val="baocao 05-04"/>
      <sheetName val="bcth04-04"/>
      <sheetName val="baocao04-04"/>
      <sheetName val="bcth03-04"/>
      <sheetName val="baocao03-04"/>
      <sheetName val="bcth02-04"/>
      <sheetName val="baocao02-04"/>
      <sheetName val="bcth01-04"/>
      <sheetName val="baocao01-04"/>
      <sheetName val="[IBASE2.XLS䁝BC6tT17"/>
      <sheetName val="TK13_x0005_"/>
      <sheetName val="Tkedotuoi"/>
      <sheetName val="Tkebactho"/>
      <sheetName val="nhan su"/>
      <sheetName val="2020"/>
      <sheetName val="luong cty"/>
      <sheetName val="bangluong"/>
      <sheetName val="Tkecong"/>
      <sheetName val="thunhap03"/>
      <sheetName val="thungoaiSCTX"/>
      <sheetName val="TRICH73"/>
      <sheetName val="Chart3"/>
      <sheetName val="Chart2"/>
      <sheetName val="Bia1"/>
      <sheetName val="Bia"/>
      <sheetName val="THTBO"/>
      <sheetName val="XLAP"/>
      <sheetName val="th22"/>
      <sheetName val="CT22"/>
      <sheetName val="MuaVL_DZ"/>
      <sheetName val="LD&amp;TNTB"/>
      <sheetName val="TH_TBA"/>
      <sheetName val="MuaVL_bu"/>
      <sheetName val="MuaVL_TBA"/>
      <sheetName val="TBi"/>
      <sheetName val="XL_TN"/>
      <sheetName val="TN"/>
      <sheetName val="lietke_TBA"/>
      <sheetName val="lietke_DZ"/>
      <sheetName val="vc_Bocdo"/>
      <sheetName val="m3"/>
      <sheetName val="Nhap_lieu"/>
      <sheetName val="Khoiluong"/>
      <sheetName val="Vattu"/>
      <sheetName val="Trungchuyen"/>
      <sheetName val="Bu"/>
      <sheetName val="Chitiet"/>
      <sheetName val="23+327"/>
      <sheetName val="23+468"/>
      <sheetName val="23+563"/>
      <sheetName val="24+520"/>
      <sheetName val="25"/>
      <sheetName val="Luu goc"/>
      <sheetName val="km22+93.86-km22+121.86"/>
      <sheetName val="km22+177.14-km22+205.64"/>
      <sheetName val="Bang 20-25"/>
      <sheetName val="km22+267.96-km22+283.96"/>
      <sheetName val="km22+304.31-km22+344.31"/>
      <sheetName val="km22+460.92-km22+614.57"/>
      <sheetName val="km22+671.78-km22+713.32"/>
      <sheetName val="Ma VT"/>
      <sheetName val="Vay"/>
      <sheetName val="THQI"/>
      <sheetName val="T6"/>
      <sheetName val="THQII"/>
      <sheetName val="Trung"/>
      <sheetName val="THQIII"/>
      <sheetName val="THT nam 04"/>
      <sheetName val="Cong hop 2,0ࡸ2,0"/>
      <sheetName val="142201ȭT4"/>
      <sheetName val="Temp"/>
      <sheetName val="TK_TD"/>
      <sheetName val="Cap_dat"/>
      <sheetName val="TK _TK"/>
      <sheetName val="Cuoc89"/>
      <sheetName val="Cone"/>
      <sheetName val=".tuanM"/>
      <sheetName val="Sheed5"/>
      <sheetName val="TL"/>
      <sheetName val="GK"/>
      <sheetName val="CB"/>
      <sheetName val="VP"/>
      <sheetName val="Km274-Km274"/>
      <sheetName val="Km27'-Km278"/>
      <sheetName val="01"/>
      <sheetName val="DTCT"/>
      <sheetName val="PTVT"/>
      <sheetName val="THVT"/>
      <sheetName val=""/>
      <sheetName val="BaTrieu-L.con"/>
      <sheetName val="EDT - Ro"/>
      <sheetName val="T8-9)"/>
      <sheetName val="IBASE2"/>
      <sheetName val="BT1"/>
      <sheetName val="BT2"/>
      <sheetName val="BT3"/>
      <sheetName val="BT4"/>
      <sheetName val="BT5"/>
      <sheetName val="BT6"/>
      <sheetName val="BT7"/>
      <sheetName val="bt08"/>
      <sheetName val="bt9"/>
      <sheetName val="BT10"/>
      <sheetName val="bt11"/>
      <sheetName val="BT12"/>
      <sheetName val="BT13"/>
      <sheetName val="BT14"/>
      <sheetName val="bt15"/>
      <sheetName val="BT16"/>
      <sheetName val="BT18"/>
      <sheetName val="BTH"/>
      <sheetName val="luongt 13"/>
      <sheetName val="LUONG 1"/>
      <sheetName val="02.1"/>
      <sheetName val="2.1"/>
      <sheetName val="2.3"/>
      <sheetName val="02.3"/>
      <sheetName val="05"/>
      <sheetName val="03"/>
      <sheetName val="06"/>
      <sheetName val="B 01"/>
      <sheetName val="B 03"/>
      <sheetName val="D 13"/>
      <sheetName val="Q-03"/>
      <sheetName val="Q-04"/>
      <sheetName val="Q-05"/>
      <sheetName val="D15"/>
      <sheetName val="D20"/>
      <sheetName val="D19"/>
      <sheetName val="tô rôiDY"/>
      <sheetName val="ATCANING"/>
      <sheetName val="KNH"/>
      <sheetName val="KVF"/>
      <sheetName val="Hoada"/>
      <sheetName val="Nguphuc"/>
      <sheetName val="TCH"/>
      <sheetName val="TTT"/>
      <sheetName val="TVK"/>
      <sheetName val="Tuichuom"/>
      <sheetName val="NKDT"/>
      <sheetName val="Vitagin"/>
      <sheetName val="[IBASE2.XLS뭝êm283-Km284"/>
      <sheetName val="DG-VL"/>
      <sheetName val="PTDGCT"/>
      <sheetName val="CongNo"/>
      <sheetName val="ESTI."/>
      <sheetName val="DI-ESTI"/>
      <sheetName val="Sheet12"/>
      <sheetName val="bg+th45"/>
      <sheetName val="4-5"/>
      <sheetName val="bg+th34"/>
      <sheetName val="3-4"/>
      <sheetName val="bg+th23"/>
      <sheetName val="2-3"/>
      <sheetName val="bg+th12"/>
      <sheetName val="1-2"/>
      <sheetName val="bg+th"/>
      <sheetName val="ptvl"/>
      <sheetName val="0-1"/>
      <sheetName val="020԰"/>
      <sheetName val="Phu cap trach n"/>
      <sheetName val="Phu cap trach n_x0005_"/>
      <sheetName val="02"/>
      <sheetName val="04"/>
      <sheetName val="07"/>
      <sheetName val="08"/>
      <sheetName val="09"/>
      <sheetName val="10"/>
      <sheetName val="PHEPNAM"/>
      <sheetName val="KHONGLUONG"/>
      <sheetName val="80000000"/>
      <sheetName val="90000000"/>
      <sheetName val="a0000000"/>
      <sheetName val="b0000000"/>
      <sheetName val="c0000000"/>
      <sheetName val="d0000000"/>
      <sheetName val="e0000000"/>
      <sheetName val="f0000000"/>
      <sheetName val="g0000000"/>
      <sheetName val="NEW-PANEL"/>
      <sheetName val="DATA ANALYSIC"/>
      <sheetName val="DONGIA"/>
      <sheetName val="PNT-QUOT-#3"/>
      <sheetName val="COAT&amp;WRAP-QIOT-#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refreshError="1"/>
      <sheetData sheetId="280" refreshError="1"/>
      <sheetData sheetId="281" refreshError="1"/>
      <sheetData sheetId="282" refreshError="1"/>
      <sheetData sheetId="283" refreshError="1"/>
      <sheetData sheetId="284" refreshError="1"/>
      <sheetData sheetId="285"/>
      <sheetData sheetId="286"/>
      <sheetData sheetId="287"/>
      <sheetData sheetId="288"/>
      <sheetData sheetId="289"/>
      <sheetData sheetId="290"/>
      <sheetData sheetId="291"/>
      <sheetData sheetId="292" refreshError="1"/>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refreshError="1"/>
      <sheetData sheetId="426" refreshError="1"/>
      <sheetData sheetId="427" refreshError="1"/>
      <sheetData sheetId="428" refreshError="1"/>
      <sheetData sheetId="429" refreshError="1"/>
      <sheetData sheetId="430" refreshError="1"/>
      <sheetData sheetId="431" refreshError="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refreshError="1"/>
      <sheetData sheetId="532"/>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sheetData sheetId="758"/>
      <sheetData sheetId="759"/>
      <sheetData sheetId="760"/>
      <sheetData sheetId="761"/>
      <sheetData sheetId="762"/>
      <sheetData sheetId="763" refreshError="1"/>
      <sheetData sheetId="764" refreshError="1"/>
      <sheetData sheetId="765" refreshError="1"/>
      <sheetData sheetId="766"/>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sheetData sheetId="793"/>
      <sheetData sheetId="794"/>
      <sheetData sheetId="795"/>
      <sheetData sheetId="796"/>
      <sheetData sheetId="797"/>
      <sheetData sheetId="798" refreshError="1"/>
      <sheetData sheetId="799" refreshError="1"/>
      <sheetData sheetId="800"/>
      <sheetData sheetId="801" refreshError="1"/>
      <sheetData sheetId="802" refreshError="1"/>
      <sheetData sheetId="803" refreshError="1"/>
      <sheetData sheetId="804" refreshError="1"/>
      <sheetData sheetId="805"/>
      <sheetData sheetId="806"/>
      <sheetData sheetId="807" refreshError="1"/>
      <sheetData sheetId="808" refreshError="1"/>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refreshError="1"/>
      <sheetData sheetId="859" refreshError="1"/>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refreshError="1"/>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refreshError="1"/>
      <sheetData sheetId="896"/>
      <sheetData sheetId="897" refreshError="1"/>
      <sheetData sheetId="898" refreshError="1"/>
      <sheetData sheetId="89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切割 MTL"/>
      <sheetName val="切割 DI"/>
      <sheetName val="ESTI."/>
      <sheetName val="DI-ESTI"/>
      <sheetName val="IBASE"/>
    </sheetNames>
    <sheetDataSet>
      <sheetData sheetId="0" refreshError="1"/>
      <sheetData sheetId="1" refreshError="1"/>
      <sheetData sheetId="2">
        <row r="1">
          <cell r="A1" t="str">
            <v>STATISTICAL ESTIMATION OF FITTINGS AND VALVES FOR PIPING WORK</v>
          </cell>
        </row>
      </sheetData>
      <sheetData sheetId="3">
        <row r="8">
          <cell r="B8" t="str">
            <v>5S</v>
          </cell>
        </row>
      </sheetData>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1"/>
      <sheetName val="Chi phi khac"/>
      <sheetName val="."/>
      <sheetName val="T.H Quyet toan"/>
      <sheetName val="K.capNinhSon"/>
      <sheetName val="D.Gia Tong Hop"/>
      <sheetName val="xay lap"/>
      <sheetName val="D.Gia Chi Tiet"/>
      <sheetName val="van chuyen "/>
      <sheetName val="di chuyen"/>
      <sheetName val="Vat Tu A"/>
      <sheetName val="00000000"/>
      <sheetName val="BIA DT"/>
      <sheetName val="TMDT"/>
      <sheetName val="THDT"/>
      <sheetName val="DG"/>
      <sheetName val="BG"/>
      <sheetName val="VC"/>
      <sheetName val="TTDT"/>
      <sheetName val="QD DT"/>
      <sheetName val="TTQT"/>
      <sheetName val="QDQT"/>
      <sheetName val="TLHD"/>
      <sheetName val="BIA QT"/>
      <sheetName val="TMQT"/>
      <sheetName val="THQT"/>
      <sheetName val="VT"/>
      <sheetName val="10000000"/>
      <sheetName val="20000000"/>
      <sheetName val="30000000"/>
      <sheetName val="40000000"/>
      <sheetName val="XL4Poppy"/>
      <sheetName val="rao"/>
      <sheetName val="dien"/>
      <sheetName val="maitum"/>
      <sheetName val="ad"/>
      <sheetName val="pha do t1"/>
      <sheetName val="pha do t2"/>
      <sheetName val="t3 bh"/>
      <sheetName val="ngan hang"/>
      <sheetName val="Sheet1"/>
      <sheetName val="XXXXXXXX"/>
      <sheetName val="ESTI."/>
      <sheetName val="DI-ESTI"/>
      <sheetName val="BIA_DADT"/>
      <sheetName val="I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a1"/>
      <sheetName val="Chi phi khac"/>
      <sheetName val="."/>
      <sheetName val="T.H Quyet toan"/>
      <sheetName val="K.capNinhSon"/>
      <sheetName val="D.Gia Tong Hop"/>
      <sheetName val="xay lap"/>
      <sheetName val="D.Gia Chi Tiet"/>
      <sheetName val="van chuyen "/>
      <sheetName val="di chuyen"/>
      <sheetName val="Vat Tu A"/>
      <sheetName val="00000000"/>
      <sheetName val="BIA DT"/>
      <sheetName val="TMDT"/>
      <sheetName val="THDT"/>
      <sheetName val="DG"/>
      <sheetName val="BG"/>
      <sheetName val="VC"/>
      <sheetName val="TTDT"/>
      <sheetName val="QD DT"/>
      <sheetName val="TTQT"/>
      <sheetName val="QDQT"/>
      <sheetName val="TLHD"/>
      <sheetName val="BIA QT"/>
      <sheetName val="TMQT"/>
      <sheetName val="THQT"/>
      <sheetName val="VT"/>
      <sheetName val="10000000"/>
      <sheetName val="20000000"/>
      <sheetName val="30000000"/>
      <sheetName val="40000000"/>
      <sheetName val="XL4Poppy"/>
      <sheetName val="rao"/>
      <sheetName val="dien"/>
      <sheetName val="maitum"/>
      <sheetName val="ad"/>
      <sheetName val="pha do t1"/>
      <sheetName val="pha do t2"/>
      <sheetName val="t3 bh"/>
      <sheetName val="ngan hang"/>
      <sheetName val="Sheet1"/>
      <sheetName val="XXXXXXXX"/>
      <sheetName val="ESTI."/>
      <sheetName val="DI-ESTI"/>
      <sheetName val="BIA_DADT"/>
      <sheetName val="I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3"/>
      <sheetName val="bt"/>
      <sheetName val="tt"/>
      <sheetName val="pg"/>
      <sheetName val="DTgiaothau"/>
      <sheetName val="dtbosung"/>
      <sheetName val="DT1"/>
      <sheetName val="DT2"/>
      <sheetName val="Sheet1"/>
      <sheetName val="th"/>
      <sheetName val="th (3)"/>
      <sheetName val="dgia-nt"/>
      <sheetName val="qt"/>
      <sheetName val="th-qt"/>
      <sheetName val="tm"/>
      <sheetName val="XL4Poppy"/>
      <sheetName val="th (2)"/>
      <sheetName val="lo984E12"/>
      <sheetName val="00000000"/>
      <sheetName val="IBASE"/>
      <sheetName val="§gi¸"/>
      <sheetName val="nsbts"/>
      <sheetName val="CHITIET"/>
      <sheetName val="Tai khoan"/>
      <sheetName val="Detail_PROVINCE"/>
      <sheetName val="List"/>
      <sheetName val="nhan cong"/>
    </sheetNames>
    <definedNames>
      <definedName name="So_Chu.Drop3"/>
      <definedName name="So_Chu.So_Xau"/>
    </defined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3"/>
      <sheetName val="bt"/>
      <sheetName val="tt"/>
      <sheetName val="pg"/>
      <sheetName val="DTgiaothau"/>
      <sheetName val="dtbosung"/>
      <sheetName val="DT1"/>
      <sheetName val="DT2"/>
      <sheetName val="Sheet1"/>
      <sheetName val="th"/>
      <sheetName val="th (3)"/>
      <sheetName val="dgia-nt"/>
      <sheetName val="qt"/>
      <sheetName val="th-qt"/>
      <sheetName val="tm"/>
      <sheetName val="XL4Poppy"/>
      <sheetName val="th (2)"/>
      <sheetName val="lo984E12"/>
      <sheetName val="00000000"/>
      <sheetName val="IBASE"/>
      <sheetName val="§gi¸"/>
      <sheetName val="nsbts"/>
      <sheetName val="CHITIET"/>
      <sheetName val="Tai khoan"/>
      <sheetName val="Detail_PROVINCE"/>
      <sheetName val="List"/>
      <sheetName val="nhan cong"/>
    </sheetNames>
    <definedNames>
      <definedName name="So_Chu.Drop3"/>
      <definedName name="So_Chu.So_Xau"/>
    </defined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
      <sheetName val="TK2"/>
      <sheetName val="THKP"/>
      <sheetName val="GDCT"/>
      <sheetName val="DGTH"/>
      <sheetName val="DTXL"/>
      <sheetName val="VChuyen"/>
      <sheetName val="Cachtinh "/>
      <sheetName val="THVLiÖu"/>
      <sheetName val="nhap cap"/>
      <sheetName val="Sheet1"/>
      <sheetName val="Earth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e Cap"/>
      <sheetName val="Tke"/>
      <sheetName val="Phuluc1"/>
      <sheetName val="Phuluc2"/>
      <sheetName val="gia tran"/>
      <sheetName val="1-Ngoai QT"/>
      <sheetName val="2-Trong-QT"/>
      <sheetName val="THKP"/>
      <sheetName val="KPXL"/>
      <sheetName val="VL A cap"/>
      <sheetName val="DTXL"/>
      <sheetName val="Bang tinh"/>
      <sheetName val="GiaVLieu"/>
      <sheetName val="Chi tiet"/>
      <sheetName val="Phat sing tang"/>
      <sheetName val="Chi tiet phan tang"/>
      <sheetName val="GiaVLieu phan tang"/>
      <sheetName val="Doc Hai"/>
      <sheetName val="DGVC"/>
      <sheetName val="DGVchuyen"/>
      <sheetName val="DGVC cap"/>
      <sheetName val="DGVCK"/>
      <sheetName val="BKGTVTB"/>
      <sheetName val="goi thau"/>
      <sheetName val="DGTHop"/>
      <sheetName val="T.Hop TD"/>
      <sheetName val="Cac dbd"/>
      <sheetName val="00000000"/>
      <sheetName val="10000000"/>
      <sheetName val="20000000"/>
      <sheetName val="TK-VCH1"/>
      <sheetName val="DTgiaotha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e Cap"/>
      <sheetName val="Tke"/>
      <sheetName val="Phuluc1"/>
      <sheetName val="Phuluc2"/>
      <sheetName val="gia tran"/>
      <sheetName val="1-Ngoai QT"/>
      <sheetName val="2-Trong-QT"/>
      <sheetName val="THKP"/>
      <sheetName val="KPXL"/>
      <sheetName val="VL A cap"/>
      <sheetName val="DTXL"/>
      <sheetName val="Bang tinh"/>
      <sheetName val="GiaVLieu"/>
      <sheetName val="Chi tiet"/>
      <sheetName val="Phat sing tang"/>
      <sheetName val="Chi tiet phan tang"/>
      <sheetName val="GiaVLieu phan tang"/>
      <sheetName val="Doc Hai"/>
      <sheetName val="DGVC"/>
      <sheetName val="DGVchuyen"/>
      <sheetName val="DGVC cap"/>
      <sheetName val="DGVCK"/>
      <sheetName val="BKGTVTB"/>
      <sheetName val="goi thau"/>
      <sheetName val="DGTHop"/>
      <sheetName val="T.Hop TD"/>
      <sheetName val="Cac dbd"/>
      <sheetName val="00000000"/>
      <sheetName val="10000000"/>
      <sheetName val="20000000"/>
      <sheetName val="TK-VCH1"/>
      <sheetName val="DTgiaotha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T"/>
      <sheetName val="PhanCung"/>
      <sheetName val="PL3-CPThietBi_v3.1"/>
      <sheetName val="PL2-CPKhaoSat"/>
      <sheetName val="NgayCong"/>
      <sheetName val="DinhMuc"/>
      <sheetName val="1688_QĐ-BTTTT"/>
    </sheetNames>
    <sheetDataSet>
      <sheetData sheetId="0">
        <row r="15">
          <cell r="D15">
            <v>78867874558</v>
          </cell>
        </row>
      </sheetData>
      <sheetData sheetId="1" refreshError="1"/>
      <sheetData sheetId="2" refreshError="1"/>
      <sheetData sheetId="3" refreshError="1"/>
      <sheetData sheetId="4"/>
      <sheetData sheetId="5" refreshError="1"/>
      <sheetData sheetId="6">
        <row r="4">
          <cell r="C4">
            <v>7</v>
          </cell>
          <cell r="D4">
            <v>15</v>
          </cell>
          <cell r="E4">
            <v>20</v>
          </cell>
          <cell r="F4">
            <v>30</v>
          </cell>
          <cell r="G4">
            <v>50</v>
          </cell>
          <cell r="H4">
            <v>100</v>
          </cell>
          <cell r="I4">
            <v>150</v>
          </cell>
          <cell r="J4">
            <v>200</v>
          </cell>
          <cell r="K4">
            <v>500</v>
          </cell>
          <cell r="L4">
            <v>1000</v>
          </cell>
        </row>
        <row r="5">
          <cell r="C5">
            <v>2.6440000000000001</v>
          </cell>
          <cell r="D5">
            <v>2.1840000000000002</v>
          </cell>
          <cell r="E5">
            <v>1.913</v>
          </cell>
          <cell r="F5">
            <v>1.7470000000000001</v>
          </cell>
          <cell r="G5">
            <v>1.3240000000000001</v>
          </cell>
          <cell r="H5">
            <v>1.0449999999999999</v>
          </cell>
          <cell r="I5">
            <v>1.0069999999999999</v>
          </cell>
          <cell r="J5">
            <v>0.97499999999999998</v>
          </cell>
          <cell r="K5">
            <v>0.84099999999999997</v>
          </cell>
          <cell r="L5">
            <v>0.69599999999999995</v>
          </cell>
        </row>
        <row r="9">
          <cell r="C9">
            <v>7</v>
          </cell>
          <cell r="D9">
            <v>15</v>
          </cell>
          <cell r="E9">
            <v>20</v>
          </cell>
          <cell r="F9">
            <v>30</v>
          </cell>
          <cell r="G9">
            <v>50</v>
          </cell>
          <cell r="H9">
            <v>100</v>
          </cell>
          <cell r="I9">
            <v>150</v>
          </cell>
          <cell r="J9">
            <v>200</v>
          </cell>
        </row>
        <row r="10">
          <cell r="C10">
            <v>2.8090000000000002</v>
          </cell>
          <cell r="D10">
            <v>2.133</v>
          </cell>
          <cell r="E10">
            <v>1.964</v>
          </cell>
          <cell r="F10">
            <v>1.782</v>
          </cell>
          <cell r="G10">
            <v>1.71</v>
          </cell>
          <cell r="H10">
            <v>1.3460000000000001</v>
          </cell>
          <cell r="I10">
            <v>1.2869999999999999</v>
          </cell>
          <cell r="J10">
            <v>1.248</v>
          </cell>
        </row>
        <row r="11">
          <cell r="C11">
            <v>1.855</v>
          </cell>
          <cell r="D11">
            <v>1.532</v>
          </cell>
        </row>
        <row r="16">
          <cell r="C16">
            <v>7</v>
          </cell>
          <cell r="D16">
            <v>15</v>
          </cell>
          <cell r="E16">
            <v>20</v>
          </cell>
          <cell r="F16">
            <v>30</v>
          </cell>
          <cell r="G16">
            <v>50</v>
          </cell>
          <cell r="H16">
            <v>100</v>
          </cell>
          <cell r="I16">
            <v>150</v>
          </cell>
          <cell r="J16">
            <v>200</v>
          </cell>
          <cell r="K16">
            <v>500</v>
          </cell>
          <cell r="L16">
            <v>1000</v>
          </cell>
        </row>
        <row r="17">
          <cell r="C17">
            <v>0.99199999999999999</v>
          </cell>
          <cell r="D17">
            <v>0.73899999999999999</v>
          </cell>
          <cell r="E17">
            <v>0.65200000000000002</v>
          </cell>
          <cell r="F17">
            <v>0.53300000000000003</v>
          </cell>
          <cell r="G17">
            <v>0.42</v>
          </cell>
          <cell r="H17">
            <v>0.31</v>
          </cell>
          <cell r="I17">
            <v>0.253</v>
          </cell>
          <cell r="J17">
            <v>0.20499999999999999</v>
          </cell>
          <cell r="K17">
            <v>0.16400000000000001</v>
          </cell>
          <cell r="L17">
            <v>0.14399999999999999</v>
          </cell>
        </row>
        <row r="21">
          <cell r="C21">
            <v>7</v>
          </cell>
          <cell r="D21">
            <v>15</v>
          </cell>
          <cell r="E21">
            <v>20</v>
          </cell>
          <cell r="F21">
            <v>30</v>
          </cell>
          <cell r="G21">
            <v>50</v>
          </cell>
          <cell r="H21">
            <v>100</v>
          </cell>
          <cell r="I21">
            <v>150</v>
          </cell>
          <cell r="J21">
            <v>200</v>
          </cell>
        </row>
        <row r="22">
          <cell r="C22">
            <v>0.99199999999999999</v>
          </cell>
          <cell r="D22">
            <v>0.90600000000000003</v>
          </cell>
          <cell r="E22">
            <v>0.81200000000000006</v>
          </cell>
          <cell r="F22">
            <v>0.76300000000000001</v>
          </cell>
          <cell r="G22">
            <v>0.64800000000000002</v>
          </cell>
          <cell r="H22">
            <v>0.48499999999999999</v>
          </cell>
          <cell r="I22">
            <v>0.437</v>
          </cell>
          <cell r="J22">
            <v>0.38100000000000001</v>
          </cell>
        </row>
        <row r="23">
          <cell r="C23">
            <v>3.64</v>
          </cell>
          <cell r="D23">
            <v>3.24</v>
          </cell>
        </row>
        <row r="28">
          <cell r="C28">
            <v>7</v>
          </cell>
          <cell r="D28">
            <v>15</v>
          </cell>
          <cell r="E28">
            <v>20</v>
          </cell>
          <cell r="F28">
            <v>30</v>
          </cell>
          <cell r="G28">
            <v>50</v>
          </cell>
          <cell r="H28">
            <v>100</v>
          </cell>
          <cell r="I28">
            <v>150</v>
          </cell>
          <cell r="J28">
            <v>200</v>
          </cell>
          <cell r="K28">
            <v>500</v>
          </cell>
          <cell r="L28">
            <v>1000</v>
          </cell>
        </row>
        <row r="29">
          <cell r="C29">
            <v>1.4990000000000001</v>
          </cell>
          <cell r="D29">
            <v>1.198</v>
          </cell>
          <cell r="E29">
            <v>0.99099999999999999</v>
          </cell>
          <cell r="F29">
            <v>0.82</v>
          </cell>
          <cell r="G29">
            <v>0.64600000000000002</v>
          </cell>
          <cell r="H29">
            <v>0.52200000000000002</v>
          </cell>
          <cell r="I29">
            <v>0.46100000000000002</v>
          </cell>
          <cell r="J29">
            <v>0.41099999999999998</v>
          </cell>
          <cell r="K29">
            <v>0.32100000000000001</v>
          </cell>
          <cell r="L29">
            <v>0.24</v>
          </cell>
        </row>
        <row r="33">
          <cell r="C33">
            <v>7</v>
          </cell>
          <cell r="D33">
            <v>15</v>
          </cell>
          <cell r="E33">
            <v>20</v>
          </cell>
          <cell r="F33">
            <v>30</v>
          </cell>
          <cell r="G33">
            <v>50</v>
          </cell>
          <cell r="H33">
            <v>100</v>
          </cell>
          <cell r="I33">
            <v>150</v>
          </cell>
          <cell r="J33">
            <v>200</v>
          </cell>
        </row>
        <row r="34">
          <cell r="C34">
            <v>3.3759999999999999</v>
          </cell>
          <cell r="D34">
            <v>3.1549999999999998</v>
          </cell>
          <cell r="E34">
            <v>3.0230000000000001</v>
          </cell>
          <cell r="F34">
            <v>2.847</v>
          </cell>
          <cell r="G34">
            <v>2.5059999999999998</v>
          </cell>
          <cell r="H34">
            <v>2.2109999999999999</v>
          </cell>
          <cell r="I34">
            <v>2.0910000000000002</v>
          </cell>
          <cell r="J34">
            <v>1.9750000000000001</v>
          </cell>
        </row>
        <row r="39">
          <cell r="C39">
            <v>7</v>
          </cell>
          <cell r="D39">
            <v>15</v>
          </cell>
          <cell r="E39">
            <v>20</v>
          </cell>
          <cell r="F39">
            <v>30</v>
          </cell>
          <cell r="G39">
            <v>50</v>
          </cell>
          <cell r="H39">
            <v>100</v>
          </cell>
          <cell r="I39">
            <v>150</v>
          </cell>
          <cell r="J39">
            <v>200</v>
          </cell>
          <cell r="K39">
            <v>500</v>
          </cell>
          <cell r="L39">
            <v>1000</v>
          </cell>
        </row>
        <row r="40">
          <cell r="C40">
            <v>0.105</v>
          </cell>
          <cell r="D40">
            <v>7.3999999999999996E-2</v>
          </cell>
          <cell r="E40">
            <v>6.6000000000000003E-2</v>
          </cell>
          <cell r="F40">
            <v>5.8999999999999997E-2</v>
          </cell>
          <cell r="G40">
            <v>4.7E-2</v>
          </cell>
          <cell r="H40">
            <v>3.5000000000000003E-2</v>
          </cell>
          <cell r="I40">
            <v>0.03</v>
          </cell>
          <cell r="J40">
            <v>2.5999999999999999E-2</v>
          </cell>
          <cell r="K40">
            <v>1.52E-2</v>
          </cell>
          <cell r="L40">
            <v>1.4200000000000001E-2</v>
          </cell>
        </row>
        <row r="44">
          <cell r="C44">
            <v>7</v>
          </cell>
          <cell r="D44">
            <v>15</v>
          </cell>
          <cell r="E44">
            <v>20</v>
          </cell>
          <cell r="F44">
            <v>30</v>
          </cell>
          <cell r="G44">
            <v>50</v>
          </cell>
          <cell r="H44">
            <v>100</v>
          </cell>
          <cell r="I44">
            <v>150</v>
          </cell>
          <cell r="J44">
            <v>200</v>
          </cell>
        </row>
        <row r="45">
          <cell r="C45">
            <v>0.126</v>
          </cell>
          <cell r="D45">
            <v>8.7999999999999995E-2</v>
          </cell>
          <cell r="E45">
            <v>8.5000000000000006E-2</v>
          </cell>
          <cell r="F45">
            <v>7.6999999999999999E-2</v>
          </cell>
          <cell r="G45">
            <v>6.5000000000000002E-2</v>
          </cell>
          <cell r="H45">
            <v>5.0999999999999997E-2</v>
          </cell>
          <cell r="I45">
            <v>4.2000000000000003E-2</v>
          </cell>
          <cell r="J45">
            <v>3.5999999999999997E-2</v>
          </cell>
        </row>
        <row r="50">
          <cell r="C50">
            <v>7</v>
          </cell>
          <cell r="D50">
            <v>15</v>
          </cell>
          <cell r="E50">
            <v>20</v>
          </cell>
          <cell r="F50">
            <v>30</v>
          </cell>
          <cell r="G50">
            <v>50</v>
          </cell>
          <cell r="H50">
            <v>100</v>
          </cell>
          <cell r="I50">
            <v>150</v>
          </cell>
          <cell r="J50">
            <v>200</v>
          </cell>
          <cell r="K50">
            <v>500</v>
          </cell>
          <cell r="L50">
            <v>1000</v>
          </cell>
        </row>
        <row r="51">
          <cell r="C51">
            <v>8.6999999999999994E-2</v>
          </cell>
          <cell r="D51">
            <v>6.0999999999999999E-2</v>
          </cell>
          <cell r="E51">
            <v>5.3999999999999999E-2</v>
          </cell>
          <cell r="F51">
            <v>4.2999999999999997E-2</v>
          </cell>
          <cell r="G51">
            <v>0.03</v>
          </cell>
          <cell r="H51">
            <v>2.1999999999999999E-2</v>
          </cell>
          <cell r="I51">
            <v>1.9E-2</v>
          </cell>
          <cell r="J51">
            <v>1.6E-2</v>
          </cell>
          <cell r="K51">
            <v>1.0999999999999999E-2</v>
          </cell>
          <cell r="L51">
            <v>8.0000000000000002E-3</v>
          </cell>
        </row>
        <row r="55">
          <cell r="C55">
            <v>7</v>
          </cell>
          <cell r="D55">
            <v>15</v>
          </cell>
          <cell r="E55">
            <v>20</v>
          </cell>
          <cell r="F55">
            <v>30</v>
          </cell>
          <cell r="G55">
            <v>50</v>
          </cell>
          <cell r="H55">
            <v>100</v>
          </cell>
          <cell r="I55">
            <v>150</v>
          </cell>
          <cell r="J55">
            <v>200</v>
          </cell>
        </row>
        <row r="56">
          <cell r="C56">
            <v>9.5000000000000001E-2</v>
          </cell>
          <cell r="D56">
            <v>6.6000000000000003E-2</v>
          </cell>
          <cell r="E56">
            <v>5.8999999999999997E-2</v>
          </cell>
          <cell r="F56">
            <v>4.7E-2</v>
          </cell>
          <cell r="G56">
            <v>3.2000000000000001E-2</v>
          </cell>
          <cell r="H56">
            <v>2.4E-2</v>
          </cell>
          <cell r="I56">
            <v>0.02</v>
          </cell>
          <cell r="J56">
            <v>1.7000000000000001E-2</v>
          </cell>
        </row>
        <row r="61">
          <cell r="C61">
            <v>7</v>
          </cell>
          <cell r="D61">
            <v>15</v>
          </cell>
          <cell r="E61">
            <v>20</v>
          </cell>
          <cell r="F61">
            <v>30</v>
          </cell>
          <cell r="G61">
            <v>50</v>
          </cell>
          <cell r="H61">
            <v>100</v>
          </cell>
          <cell r="I61">
            <v>150</v>
          </cell>
          <cell r="J61">
            <v>200</v>
          </cell>
          <cell r="K61">
            <v>500</v>
          </cell>
          <cell r="L61">
            <v>1000</v>
          </cell>
        </row>
        <row r="62">
          <cell r="C62">
            <v>7.8E-2</v>
          </cell>
          <cell r="D62">
            <v>0.05</v>
          </cell>
          <cell r="E62">
            <v>4.3999999999999997E-2</v>
          </cell>
          <cell r="F62">
            <v>3.4000000000000002E-2</v>
          </cell>
          <cell r="G62">
            <v>2.5999999999999999E-2</v>
          </cell>
          <cell r="H62">
            <v>1.7999999999999999E-2</v>
          </cell>
          <cell r="I62">
            <v>1.4999999999999999E-2</v>
          </cell>
          <cell r="J62">
            <v>1.2999999999999999E-2</v>
          </cell>
          <cell r="K62">
            <v>0.01</v>
          </cell>
          <cell r="L62">
            <v>7.0000000000000001E-3</v>
          </cell>
        </row>
        <row r="66">
          <cell r="C66">
            <v>7</v>
          </cell>
          <cell r="D66">
            <v>15</v>
          </cell>
          <cell r="E66">
            <v>20</v>
          </cell>
          <cell r="F66">
            <v>30</v>
          </cell>
          <cell r="G66">
            <v>50</v>
          </cell>
          <cell r="H66">
            <v>100</v>
          </cell>
          <cell r="I66">
            <v>150</v>
          </cell>
          <cell r="J66">
            <v>200</v>
          </cell>
        </row>
        <row r="67">
          <cell r="C67">
            <v>8.5000000000000006E-2</v>
          </cell>
          <cell r="D67">
            <v>5.3999999999999999E-2</v>
          </cell>
          <cell r="E67">
            <v>4.8000000000000001E-2</v>
          </cell>
          <cell r="F67">
            <v>3.6999999999999998E-2</v>
          </cell>
          <cell r="G67">
            <v>2.8000000000000001E-2</v>
          </cell>
          <cell r="H67">
            <v>1.9E-2</v>
          </cell>
          <cell r="I67">
            <v>1.6E-2</v>
          </cell>
          <cell r="J67">
            <v>1.4E-2</v>
          </cell>
        </row>
        <row r="72">
          <cell r="C72">
            <v>7</v>
          </cell>
          <cell r="D72">
            <v>15</v>
          </cell>
          <cell r="E72">
            <v>20</v>
          </cell>
          <cell r="F72">
            <v>30</v>
          </cell>
          <cell r="G72">
            <v>50</v>
          </cell>
          <cell r="H72">
            <v>100</v>
          </cell>
          <cell r="I72">
            <v>150</v>
          </cell>
          <cell r="J72">
            <v>200</v>
          </cell>
          <cell r="K72">
            <v>500</v>
          </cell>
          <cell r="L72">
            <v>1000</v>
          </cell>
        </row>
        <row r="73">
          <cell r="C73">
            <v>0.36199999999999999</v>
          </cell>
          <cell r="D73">
            <v>0.33900000000000002</v>
          </cell>
          <cell r="E73">
            <v>0.30499999999999999</v>
          </cell>
          <cell r="F73">
            <v>0.255</v>
          </cell>
          <cell r="G73">
            <v>0.16400000000000001</v>
          </cell>
          <cell r="H73">
            <v>9.9000000000000005E-2</v>
          </cell>
          <cell r="I73">
            <v>7.9000000000000001E-2</v>
          </cell>
          <cell r="J73">
            <v>6.3E-2</v>
          </cell>
          <cell r="K73">
            <v>4.7E-2</v>
          </cell>
          <cell r="L73">
            <v>2.8000000000000001E-2</v>
          </cell>
        </row>
        <row r="78">
          <cell r="C78">
            <v>7</v>
          </cell>
          <cell r="D78">
            <v>15</v>
          </cell>
          <cell r="E78">
            <v>20</v>
          </cell>
          <cell r="F78">
            <v>30</v>
          </cell>
          <cell r="G78">
            <v>50</v>
          </cell>
          <cell r="H78">
            <v>100</v>
          </cell>
          <cell r="I78">
            <v>150</v>
          </cell>
          <cell r="J78">
            <v>200</v>
          </cell>
          <cell r="K78">
            <v>500</v>
          </cell>
          <cell r="L78">
            <v>1000</v>
          </cell>
        </row>
        <row r="79">
          <cell r="C79">
            <v>0.28299999999999997</v>
          </cell>
          <cell r="D79">
            <v>0.22800000000000001</v>
          </cell>
          <cell r="E79">
            <v>0.20599999999999999</v>
          </cell>
          <cell r="F79">
            <v>0.17199999999999999</v>
          </cell>
          <cell r="G79">
            <v>0.12</v>
          </cell>
          <cell r="H79">
            <v>7.8E-2</v>
          </cell>
          <cell r="I79">
            <v>7.1999999999999995E-2</v>
          </cell>
          <cell r="J79">
            <v>6.4000000000000001E-2</v>
          </cell>
          <cell r="K79">
            <v>5.2999999999999999E-2</v>
          </cell>
          <cell r="L79">
            <v>4.1000000000000002E-2</v>
          </cell>
        </row>
        <row r="83">
          <cell r="C83">
            <v>7</v>
          </cell>
          <cell r="D83">
            <v>15</v>
          </cell>
          <cell r="E83">
            <v>20</v>
          </cell>
          <cell r="F83">
            <v>30</v>
          </cell>
          <cell r="G83">
            <v>50</v>
          </cell>
          <cell r="H83">
            <v>100</v>
          </cell>
          <cell r="I83">
            <v>150</v>
          </cell>
          <cell r="J83">
            <v>200</v>
          </cell>
        </row>
        <row r="84">
          <cell r="C84">
            <v>0.40500000000000003</v>
          </cell>
          <cell r="D84">
            <v>0.33600000000000002</v>
          </cell>
          <cell r="E84">
            <v>0.311</v>
          </cell>
          <cell r="F84">
            <v>0.26500000000000001</v>
          </cell>
          <cell r="G84">
            <v>0.182</v>
          </cell>
          <cell r="H84">
            <v>0.11899999999999999</v>
          </cell>
          <cell r="I84">
            <v>0.109</v>
          </cell>
          <cell r="J84">
            <v>0.10199999999999999</v>
          </cell>
        </row>
        <row r="89">
          <cell r="C89">
            <v>7</v>
          </cell>
          <cell r="D89">
            <v>15</v>
          </cell>
          <cell r="E89">
            <v>20</v>
          </cell>
          <cell r="F89">
            <v>30</v>
          </cell>
          <cell r="G89">
            <v>50</v>
          </cell>
          <cell r="H89">
            <v>100</v>
          </cell>
          <cell r="I89">
            <v>150</v>
          </cell>
          <cell r="J89">
            <v>200</v>
          </cell>
          <cell r="K89">
            <v>500</v>
          </cell>
          <cell r="L89">
            <v>1000</v>
          </cell>
        </row>
        <row r="90">
          <cell r="C90">
            <v>0.71799999999999997</v>
          </cell>
          <cell r="D90">
            <v>0.60199999999999998</v>
          </cell>
          <cell r="E90">
            <v>0.58299999999999996</v>
          </cell>
          <cell r="F90">
            <v>0.52300000000000002</v>
          </cell>
          <cell r="G90">
            <v>0.46800000000000003</v>
          </cell>
          <cell r="H90">
            <v>0.311</v>
          </cell>
          <cell r="I90">
            <v>0.27800000000000002</v>
          </cell>
          <cell r="J90">
            <v>0.25</v>
          </cell>
          <cell r="K90">
            <v>0.217</v>
          </cell>
          <cell r="L90">
            <v>0.14299999999999999</v>
          </cell>
        </row>
        <row r="94">
          <cell r="C94">
            <v>7</v>
          </cell>
          <cell r="D94">
            <v>15</v>
          </cell>
          <cell r="E94">
            <v>20</v>
          </cell>
          <cell r="F94">
            <v>30</v>
          </cell>
          <cell r="G94">
            <v>50</v>
          </cell>
          <cell r="H94">
            <v>100</v>
          </cell>
          <cell r="I94">
            <v>150</v>
          </cell>
          <cell r="J94">
            <v>200</v>
          </cell>
        </row>
        <row r="95">
          <cell r="C95">
            <v>2.0630000000000002</v>
          </cell>
          <cell r="D95">
            <v>1.931</v>
          </cell>
          <cell r="E95">
            <v>1.833</v>
          </cell>
          <cell r="F95">
            <v>1.736</v>
          </cell>
          <cell r="G95">
            <v>1.595</v>
          </cell>
          <cell r="H95">
            <v>1.22</v>
          </cell>
          <cell r="I95">
            <v>1.091</v>
          </cell>
          <cell r="J95">
            <v>0.95599999999999996</v>
          </cell>
        </row>
        <row r="99">
          <cell r="C99">
            <v>5</v>
          </cell>
          <cell r="D99">
            <v>10</v>
          </cell>
          <cell r="E99">
            <v>50</v>
          </cell>
          <cell r="F99">
            <v>100</v>
          </cell>
          <cell r="G99">
            <v>500</v>
          </cell>
          <cell r="H99">
            <v>1000</v>
          </cell>
          <cell r="I99">
            <v>10000</v>
          </cell>
        </row>
        <row r="100">
          <cell r="C100">
            <v>0.96</v>
          </cell>
          <cell r="D100">
            <v>0.64500000000000002</v>
          </cell>
          <cell r="E100">
            <v>0.45</v>
          </cell>
          <cell r="F100">
            <v>0.34499999999999997</v>
          </cell>
          <cell r="G100">
            <v>0.19500000000000001</v>
          </cell>
          <cell r="H100">
            <v>0.129</v>
          </cell>
          <cell r="I100">
            <v>6.9000000000000006E-2</v>
          </cell>
        </row>
        <row r="101">
          <cell r="C101">
            <v>0.56999999999999995</v>
          </cell>
          <cell r="D101">
            <v>0.39</v>
          </cell>
          <cell r="E101">
            <v>0.28499999999999998</v>
          </cell>
          <cell r="F101">
            <v>0.22500000000000001</v>
          </cell>
          <cell r="G101">
            <v>0.13500000000000001</v>
          </cell>
          <cell r="H101">
            <v>0.09</v>
          </cell>
          <cell r="I101">
            <v>4.8000000000000001E-2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1"/>
      <sheetName val="TK2"/>
      <sheetName val="THKP"/>
      <sheetName val="GDCT"/>
      <sheetName val="DGTH"/>
      <sheetName val="DTXL"/>
      <sheetName val="VChuyen"/>
      <sheetName val="Cachtinh "/>
      <sheetName val="THVLiÖu"/>
      <sheetName val="nhap cap"/>
      <sheetName val="Sheet1"/>
      <sheetName val="Earth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DZ35"/>
      <sheetName val="TT35"/>
      <sheetName val="TT04"/>
      <sheetName val="TTCto"/>
      <sheetName val="TH TB "/>
      <sheetName val="bia "/>
      <sheetName val="ChiphiVC"/>
      <sheetName val="XL4Poppy"/>
      <sheetName val="CSNDK"/>
      <sheetName val="NhatThu"/>
      <sheetName val="NT-MC"/>
      <sheetName val="NhiThu"/>
      <sheetName val="00000000"/>
      <sheetName val="Nui1"/>
      <sheetName val="Ma VT"/>
      <sheetName val="Vay"/>
      <sheetName val="NC"/>
      <sheetName val="vua(c)"/>
      <sheetName val="THCT"/>
      <sheetName val="THDZ0,4"/>
      <sheetName val="TH DZ35"/>
      <sheetName val="Lç khoan LK1"/>
      <sheetName val="CT ghi so"/>
      <sheetName val="So TH Xe VCHD"/>
      <sheetName val="Binh-Long"/>
      <sheetName val="Ninh-Viet"/>
      <sheetName val="QT xe noi bo"/>
      <sheetName val="TH Cuoc vc Xe HD"/>
      <sheetName val="Luong xe noi bo"/>
      <sheetName val="TH vc-MiSa"/>
      <sheetName val="Sheet7"/>
      <sheetName val="Sheet8"/>
      <sheetName val="Sheet9"/>
      <sheetName val="Sheet10"/>
      <sheetName val="Sheet11"/>
      <sheetName val="Sheet12"/>
      <sheetName val="CDKT"/>
      <sheetName val="BCKQ"/>
      <sheetName val="CDPS"/>
      <sheetName val="NKC"/>
      <sheetName val="TK111"/>
      <sheetName val="Chart1"/>
      <sheetName val="Chart2"/>
      <sheetName val="TK112"/>
      <sheetName val="DAUVAO"/>
      <sheetName val="DAURA"/>
      <sheetName val="TK1331"/>
      <sheetName val="TK156"/>
      <sheetName val="TK214"/>
      <sheetName val="TK311"/>
      <sheetName val="TK331"/>
      <sheetName val="TK3311"/>
      <sheetName val="3312"/>
      <sheetName val="3313"/>
      <sheetName val="3314"/>
      <sheetName val="33311"/>
      <sheetName val="TK334"/>
      <sheetName val="3334"/>
      <sheetName val="TK511"/>
      <sheetName val="TK632"/>
      <sheetName val="TK642"/>
      <sheetName val="PBKH"/>
      <sheetName val="XXXXXXXX"/>
      <sheetName val=""/>
      <sheetName val="TT-35KV+TBA"/>
      <sheetName val="TNHCHINH"/>
      <sheetName val="Sheet1"/>
      <sheetName val="Sheet2"/>
      <sheetName val="Sheet3"/>
      <sheetName val="Main"/>
      <sheetName val="Eng"/>
      <sheetName val="qui_1"/>
      <sheetName val="qui_2"/>
      <sheetName val="qui_3"/>
      <sheetName val="Qui_4"/>
      <sheetName val="Thanh_ly"/>
      <sheetName val="Sheet13"/>
      <sheetName val="Sheet14"/>
      <sheetName val="qui1"/>
      <sheetName val="qui2"/>
      <sheetName val="qui3"/>
      <sheetName val="qui4"/>
      <sheetName val="So dang ky chung tu ghi so"/>
      <sheetName val="GDCT"/>
      <sheetName val="TBA110ThoXuan"/>
      <sheetName val="DonGiaLD"/>
      <sheetName val="THTram"/>
      <sheetName val="gvl"/>
      <sheetName val="chitimc"/>
      <sheetName val="data"/>
      <sheetName val="TT-35KV+T쐤A"/>
      <sheetName val="Giathanh1m3BT"/>
      <sheetName val="BCD"/>
      <sheetName val="SOCAI"/>
      <sheetName val="B02I"/>
      <sheetName val="B02II"/>
      <sheetName val="PL-KT"/>
      <sheetName val="B03"/>
      <sheetName val="B05a"/>
      <sheetName val="B06I"/>
      <sheetName val="B06II"/>
      <sheetName val="B06III"/>
      <sheetName val="THKphi"/>
      <sheetName val="KKTM"/>
      <sheetName val="BClai"/>
      <sheetName val="BK04"/>
      <sheetName val="TH_TB_"/>
      <sheetName val="bia_"/>
      <sheetName val="CT_ghi_so"/>
      <sheetName val="So_TH_Xe_VCHD"/>
      <sheetName val="QT_xe_noi_bo"/>
      <sheetName val="TH_Cuoc_vc_Xe_HD"/>
      <sheetName val="Luong_xe_noi_bo"/>
      <sheetName val="TH_vc-MiSa"/>
      <sheetName val="TDTKP (2)"/>
      <sheetName val="TONGKE3p"/>
      <sheetName val="CHITIET VL-NC-DDTT3PHA "/>
      <sheetName val="CHITIET VL-NC-TT1p"/>
      <sheetName val="Nhan cong"/>
      <sheetName val="PHU LUC2"/>
      <sheetName val="QI"/>
      <sheetName val="QTOAN"/>
      <sheetName val="tra-vat-lieu"/>
      <sheetName val="GiaVL"/>
      <sheetName val="MTO REV.0"/>
      <sheetName val="dtxl"/>
      <sheetName val="TTDZ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r"/>
      <sheetName val="DZ35"/>
      <sheetName val="TT35"/>
      <sheetName val="TT04"/>
      <sheetName val="TTCto"/>
      <sheetName val="TH TB "/>
      <sheetName val="bia "/>
      <sheetName val="ChiphiVC"/>
      <sheetName val="XL4Poppy"/>
      <sheetName val="CSNDK"/>
      <sheetName val="NhatThu"/>
      <sheetName val="NT-MC"/>
      <sheetName val="NhiThu"/>
      <sheetName val="00000000"/>
      <sheetName val="Nui1"/>
      <sheetName val="Ma VT"/>
      <sheetName val="Vay"/>
      <sheetName val="NC"/>
      <sheetName val="vua(c)"/>
      <sheetName val="THCT"/>
      <sheetName val="THDZ0,4"/>
      <sheetName val="TH DZ35"/>
      <sheetName val="Lç khoan LK1"/>
      <sheetName val="CT ghi so"/>
      <sheetName val="So TH Xe VCHD"/>
      <sheetName val="Binh-Long"/>
      <sheetName val="Ninh-Viet"/>
      <sheetName val="QT xe noi bo"/>
      <sheetName val="TH Cuoc vc Xe HD"/>
      <sheetName val="Luong xe noi bo"/>
      <sheetName val="TH vc-MiSa"/>
      <sheetName val="Sheet7"/>
      <sheetName val="Sheet8"/>
      <sheetName val="Sheet9"/>
      <sheetName val="Sheet10"/>
      <sheetName val="Sheet11"/>
      <sheetName val="Sheet12"/>
      <sheetName val="CDKT"/>
      <sheetName val="BCKQ"/>
      <sheetName val="CDPS"/>
      <sheetName val="NKC"/>
      <sheetName val="TK111"/>
      <sheetName val="Chart1"/>
      <sheetName val="Chart2"/>
      <sheetName val="TK112"/>
      <sheetName val="DAUVAO"/>
      <sheetName val="DAURA"/>
      <sheetName val="TK1331"/>
      <sheetName val="TK156"/>
      <sheetName val="TK214"/>
      <sheetName val="TK311"/>
      <sheetName val="TK331"/>
      <sheetName val="TK3311"/>
      <sheetName val="3312"/>
      <sheetName val="3313"/>
      <sheetName val="3314"/>
      <sheetName val="33311"/>
      <sheetName val="TK334"/>
      <sheetName val="3334"/>
      <sheetName val="TK511"/>
      <sheetName val="TK632"/>
      <sheetName val="TK642"/>
      <sheetName val="PBKH"/>
      <sheetName val="XXXXXXXX"/>
      <sheetName val=""/>
      <sheetName val="TT-35KV+TBA"/>
      <sheetName val="TNHCHINH"/>
      <sheetName val="Sheet1"/>
      <sheetName val="Sheet2"/>
      <sheetName val="Sheet3"/>
      <sheetName val="Main"/>
      <sheetName val="Eng"/>
      <sheetName val="qui_1"/>
      <sheetName val="qui_2"/>
      <sheetName val="qui_3"/>
      <sheetName val="Qui_4"/>
      <sheetName val="Thanh_ly"/>
      <sheetName val="Sheet13"/>
      <sheetName val="Sheet14"/>
      <sheetName val="qui1"/>
      <sheetName val="qui2"/>
      <sheetName val="qui3"/>
      <sheetName val="qui4"/>
      <sheetName val="So dang ky chung tu ghi so"/>
      <sheetName val="GDCT"/>
      <sheetName val="TBA110ThoXuan"/>
      <sheetName val="DonGiaLD"/>
      <sheetName val="THTram"/>
      <sheetName val="gvl"/>
      <sheetName val="chitimc"/>
      <sheetName val="data"/>
      <sheetName val="TT-35KV+T쐤A"/>
      <sheetName val="Giathanh1m3BT"/>
      <sheetName val="BCD"/>
      <sheetName val="SOCAI"/>
      <sheetName val="B02I"/>
      <sheetName val="B02II"/>
      <sheetName val="PL-KT"/>
      <sheetName val="B03"/>
      <sheetName val="B05a"/>
      <sheetName val="B06I"/>
      <sheetName val="B06II"/>
      <sheetName val="B06III"/>
      <sheetName val="THKphi"/>
      <sheetName val="KKTM"/>
      <sheetName val="BClai"/>
      <sheetName val="BK04"/>
      <sheetName val="TH_TB_"/>
      <sheetName val="bia_"/>
      <sheetName val="CT_ghi_so"/>
      <sheetName val="So_TH_Xe_VCHD"/>
      <sheetName val="QT_xe_noi_bo"/>
      <sheetName val="TH_Cuoc_vc_Xe_HD"/>
      <sheetName val="Luong_xe_noi_bo"/>
      <sheetName val="TH_vc-MiSa"/>
      <sheetName val="TDTKP (2)"/>
      <sheetName val="TONGKE3p"/>
      <sheetName val="CHITIET VL-NC-DDTT3PHA "/>
      <sheetName val="CHITIET VL-NC-TT1p"/>
      <sheetName val="Nhan cong"/>
      <sheetName val="PHU LUC2"/>
      <sheetName val="QI"/>
      <sheetName val="QTOAN"/>
      <sheetName val="tra-vat-lieu"/>
      <sheetName val="GiaVL"/>
      <sheetName val="MTO REV.0"/>
      <sheetName val="dtxl"/>
      <sheetName val="TTDZ2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sheetData sheetId="68"/>
      <sheetData sheetId="69"/>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TT35"/>
      <sheetName val="LuongNC-ApDungTinhCSDL"/>
      <sheetName val="CSDL"/>
      <sheetName val="GTB"/>
      <sheetName val="LamRo-GiaHaTangCNTT(cũ)BỎ-NoiSu"/>
      <sheetName val="TDT"/>
      <sheetName val="GPM"/>
      <sheetName val="TMĐT"/>
      <sheetName val="NoiSuyPM"/>
      <sheetName val="NoiSuyPC"/>
    </sheetNames>
    <sheetDataSet>
      <sheetData sheetId="0"/>
      <sheetData sheetId="1"/>
      <sheetData sheetId="2"/>
      <sheetData sheetId="3"/>
      <sheetData sheetId="4"/>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6" workbookViewId="0">
      <selection activeCell="A2" sqref="A2:A6"/>
    </sheetView>
  </sheetViews>
  <sheetFormatPr defaultColWidth="8.88671875" defaultRowHeight="14.4"/>
  <cols>
    <col min="1" max="1" width="6.88671875" style="163" customWidth="1"/>
    <col min="2" max="2" width="35.109375" style="163" customWidth="1"/>
    <col min="3" max="3" width="16.33203125" style="163" customWidth="1"/>
    <col min="4" max="4" width="13" style="163" customWidth="1"/>
    <col min="5" max="5" width="29" style="163" customWidth="1"/>
    <col min="6" max="6" width="11.33203125" style="163" customWidth="1"/>
    <col min="7" max="16384" width="8.88671875" style="163"/>
  </cols>
  <sheetData>
    <row r="1" spans="1:7" s="162" customFormat="1" ht="17.399999999999999">
      <c r="A1" s="164" t="s">
        <v>0</v>
      </c>
      <c r="B1" s="164" t="s">
        <v>1</v>
      </c>
      <c r="C1" s="164" t="s">
        <v>2</v>
      </c>
      <c r="D1" s="165"/>
    </row>
    <row r="2" spans="1:7" ht="18">
      <c r="A2" s="166">
        <v>1</v>
      </c>
      <c r="B2" s="167" t="s">
        <v>3</v>
      </c>
      <c r="C2" s="168" t="s">
        <v>4</v>
      </c>
    </row>
    <row r="3" spans="1:7" ht="18">
      <c r="A3" s="166">
        <v>2</v>
      </c>
      <c r="B3" s="167" t="s">
        <v>5</v>
      </c>
      <c r="C3" s="168" t="s">
        <v>4</v>
      </c>
    </row>
    <row r="4" spans="1:7" ht="18">
      <c r="A4" s="166">
        <v>3</v>
      </c>
      <c r="B4" s="516" t="s">
        <v>562</v>
      </c>
      <c r="C4" s="168"/>
    </row>
    <row r="5" spans="1:7" ht="18">
      <c r="A5" s="166">
        <v>4</v>
      </c>
      <c r="B5" s="250" t="s">
        <v>1462</v>
      </c>
      <c r="C5" s="168" t="s">
        <v>4</v>
      </c>
    </row>
    <row r="6" spans="1:7" ht="18">
      <c r="A6" s="166">
        <v>5</v>
      </c>
      <c r="B6" s="169" t="s">
        <v>6</v>
      </c>
      <c r="C6" s="170" t="s">
        <v>15</v>
      </c>
    </row>
    <row r="8" spans="1:7" ht="16.8">
      <c r="A8" s="171" t="s">
        <v>7</v>
      </c>
      <c r="B8" s="171" t="s">
        <v>8</v>
      </c>
    </row>
    <row r="9" spans="1:7" ht="16.8">
      <c r="A9" s="172">
        <v>1</v>
      </c>
      <c r="B9" s="173" t="s">
        <v>9</v>
      </c>
      <c r="G9" s="174"/>
    </row>
    <row r="10" spans="1:7" ht="16.8">
      <c r="A10" s="172">
        <v>2</v>
      </c>
      <c r="B10" s="173" t="s">
        <v>10</v>
      </c>
    </row>
    <row r="11" spans="1:7" ht="16.8">
      <c r="A11" s="172">
        <v>3</v>
      </c>
      <c r="B11" s="173" t="s">
        <v>11</v>
      </c>
    </row>
    <row r="12" spans="1:7" ht="16.8">
      <c r="A12" s="172">
        <v>4</v>
      </c>
      <c r="B12" s="173" t="s">
        <v>12</v>
      </c>
    </row>
    <row r="13" spans="1:7" ht="16.8">
      <c r="A13" s="172">
        <v>5</v>
      </c>
      <c r="B13" s="173" t="s">
        <v>13</v>
      </c>
    </row>
    <row r="15" spans="1:7" ht="16.8">
      <c r="A15" s="171" t="s">
        <v>7</v>
      </c>
      <c r="B15" s="171" t="s">
        <v>14</v>
      </c>
    </row>
    <row r="16" spans="1:7" ht="16.8">
      <c r="A16" s="172">
        <v>1</v>
      </c>
      <c r="B16" s="173" t="s">
        <v>15</v>
      </c>
    </row>
    <row r="17" spans="1:3" ht="16.8">
      <c r="A17" s="172">
        <v>2</v>
      </c>
      <c r="B17" s="173" t="s">
        <v>16</v>
      </c>
    </row>
    <row r="18" spans="1:3" ht="16.8">
      <c r="A18" s="172">
        <v>3</v>
      </c>
      <c r="B18" s="173" t="s">
        <v>4</v>
      </c>
    </row>
    <row r="20" spans="1:3" ht="16.8">
      <c r="A20" s="171" t="s">
        <v>7</v>
      </c>
      <c r="B20" s="171" t="s">
        <v>17</v>
      </c>
    </row>
    <row r="21" spans="1:3" ht="16.8">
      <c r="A21" s="172">
        <v>1</v>
      </c>
      <c r="B21" s="173" t="s">
        <v>18</v>
      </c>
      <c r="C21" s="173" t="s">
        <v>19</v>
      </c>
    </row>
    <row r="22" spans="1:3" ht="16.8">
      <c r="A22" s="172">
        <v>2</v>
      </c>
      <c r="B22" s="173" t="s">
        <v>20</v>
      </c>
      <c r="C22" s="173" t="s">
        <v>21</v>
      </c>
    </row>
    <row r="23" spans="1:3" ht="16.8">
      <c r="A23" s="172">
        <v>3</v>
      </c>
      <c r="B23" s="173" t="s">
        <v>22</v>
      </c>
      <c r="C23" s="173" t="s">
        <v>23</v>
      </c>
    </row>
    <row r="25" spans="1:3" ht="16.8">
      <c r="A25" s="171" t="s">
        <v>7</v>
      </c>
      <c r="B25" s="171" t="s">
        <v>24</v>
      </c>
    </row>
    <row r="26" spans="1:3" ht="16.8">
      <c r="A26" s="172">
        <v>1</v>
      </c>
      <c r="B26" s="173" t="s">
        <v>15</v>
      </c>
    </row>
    <row r="27" spans="1:3" ht="16.8">
      <c r="A27" s="172">
        <v>2</v>
      </c>
      <c r="B27" s="173" t="s">
        <v>16</v>
      </c>
    </row>
    <row r="28" spans="1:3" ht="16.8">
      <c r="A28" s="172">
        <v>3</v>
      </c>
      <c r="B28" s="173" t="s">
        <v>4</v>
      </c>
    </row>
    <row r="30" spans="1:3" ht="16.8">
      <c r="A30" s="171" t="s">
        <v>7</v>
      </c>
      <c r="B30" s="171" t="s">
        <v>25</v>
      </c>
    </row>
    <row r="31" spans="1:3" ht="16.8">
      <c r="A31" s="172">
        <v>1</v>
      </c>
      <c r="B31" s="173" t="s">
        <v>15</v>
      </c>
    </row>
    <row r="32" spans="1:3" ht="16.8">
      <c r="A32" s="172">
        <v>2</v>
      </c>
      <c r="B32" s="173" t="s">
        <v>16</v>
      </c>
    </row>
    <row r="33" spans="1:2" ht="16.8">
      <c r="A33" s="172">
        <v>3</v>
      </c>
      <c r="B33" s="173" t="s">
        <v>4</v>
      </c>
    </row>
  </sheetData>
  <dataValidations count="1">
    <dataValidation type="list" allowBlank="1" showInputMessage="1" showErrorMessage="1" sqref="C2:C6">
      <formula1>$B$16:$B$18</formula1>
    </dataValidation>
  </dataValidations>
  <pageMargins left="0.7" right="0.7" top="0.75" bottom="0.75" header="0.3" footer="0.3"/>
  <pageSetup orientation="portrai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45"/>
  <sheetViews>
    <sheetView showGridLines="0" topLeftCell="A5" zoomScale="80" zoomScaleNormal="80" workbookViewId="0">
      <selection activeCell="E8" sqref="E8"/>
    </sheetView>
  </sheetViews>
  <sheetFormatPr defaultColWidth="9.109375" defaultRowHeight="16.8"/>
  <cols>
    <col min="1" max="1" width="4.109375" style="519" customWidth="1"/>
    <col min="2" max="2" width="5.6640625" style="519" customWidth="1"/>
    <col min="3" max="3" width="39" style="523" customWidth="1"/>
    <col min="4" max="4" width="9.6640625" style="519" customWidth="1"/>
    <col min="5" max="6" width="16.109375" style="519" customWidth="1"/>
    <col min="7" max="12" width="16.109375" style="524" customWidth="1"/>
    <col min="13" max="13" width="40" style="524" customWidth="1"/>
    <col min="14" max="14" width="17.33203125" style="519" customWidth="1"/>
    <col min="15" max="15" width="12.44140625" style="519" customWidth="1"/>
    <col min="16" max="16" width="30.44140625" style="519" customWidth="1"/>
    <col min="17" max="16384" width="9.109375" style="519"/>
  </cols>
  <sheetData>
    <row r="1" spans="2:14">
      <c r="B1" s="520"/>
      <c r="C1" s="521" t="s">
        <v>1917</v>
      </c>
      <c r="D1" s="522"/>
      <c r="E1" s="522"/>
      <c r="F1" s="522"/>
      <c r="G1" s="522"/>
      <c r="H1" s="522"/>
      <c r="I1" s="522"/>
      <c r="J1" s="522"/>
      <c r="K1" s="522"/>
      <c r="L1" s="522"/>
      <c r="M1" s="522"/>
      <c r="N1" s="520"/>
    </row>
    <row r="3" spans="2:14" s="525" customFormat="1" ht="50.4">
      <c r="B3" s="566" t="s">
        <v>0</v>
      </c>
      <c r="C3" s="526" t="s">
        <v>1918</v>
      </c>
      <c r="D3" s="527" t="s">
        <v>1919</v>
      </c>
      <c r="E3" s="567" t="s">
        <v>1920</v>
      </c>
      <c r="F3" s="568"/>
      <c r="G3" s="568"/>
      <c r="H3" s="568"/>
      <c r="I3" s="568"/>
      <c r="J3" s="568"/>
      <c r="K3" s="568"/>
      <c r="L3" s="569"/>
      <c r="M3" s="526" t="s">
        <v>1244</v>
      </c>
    </row>
    <row r="4" spans="2:14">
      <c r="B4" s="566"/>
      <c r="C4" s="527" t="s">
        <v>1921</v>
      </c>
      <c r="D4" s="528"/>
      <c r="E4" s="527" t="s">
        <v>1922</v>
      </c>
      <c r="F4" s="527" t="s">
        <v>1923</v>
      </c>
      <c r="G4" s="527" t="s">
        <v>1924</v>
      </c>
      <c r="H4" s="527" t="s">
        <v>1925</v>
      </c>
      <c r="I4" s="527" t="s">
        <v>1926</v>
      </c>
      <c r="J4" s="527" t="s">
        <v>1927</v>
      </c>
      <c r="K4" s="527" t="s">
        <v>1928</v>
      </c>
      <c r="L4" s="527" t="s">
        <v>1929</v>
      </c>
      <c r="M4" s="528"/>
    </row>
    <row r="5" spans="2:14">
      <c r="B5" s="529">
        <v>1</v>
      </c>
      <c r="C5" s="530" t="s">
        <v>1930</v>
      </c>
      <c r="D5" s="529" t="s">
        <v>1367</v>
      </c>
      <c r="E5" s="531">
        <v>2.34</v>
      </c>
      <c r="F5" s="531">
        <v>2.65</v>
      </c>
      <c r="G5" s="531">
        <v>2.96</v>
      </c>
      <c r="H5" s="531">
        <v>3.27</v>
      </c>
      <c r="I5" s="531">
        <v>3.58</v>
      </c>
      <c r="J5" s="531">
        <v>3.89</v>
      </c>
      <c r="K5" s="531">
        <v>4.2</v>
      </c>
      <c r="L5" s="531">
        <v>4.51</v>
      </c>
      <c r="M5" s="528" t="s">
        <v>1931</v>
      </c>
    </row>
    <row r="6" spans="2:14">
      <c r="B6" s="529">
        <v>2</v>
      </c>
      <c r="C6" s="530" t="s">
        <v>1932</v>
      </c>
      <c r="D6" s="529" t="s">
        <v>1368</v>
      </c>
      <c r="E6" s="529">
        <v>0</v>
      </c>
      <c r="F6" s="529">
        <v>0</v>
      </c>
      <c r="G6" s="529">
        <v>0</v>
      </c>
      <c r="H6" s="529">
        <v>0</v>
      </c>
      <c r="I6" s="529">
        <v>0</v>
      </c>
      <c r="J6" s="529">
        <v>0</v>
      </c>
      <c r="K6" s="529">
        <v>0</v>
      </c>
      <c r="L6" s="529">
        <v>0</v>
      </c>
      <c r="M6" s="528"/>
    </row>
    <row r="7" spans="2:14" ht="50.4">
      <c r="B7" s="529">
        <v>3</v>
      </c>
      <c r="C7" s="530" t="s">
        <v>1933</v>
      </c>
      <c r="D7" s="529" t="s">
        <v>1369</v>
      </c>
      <c r="E7" s="532">
        <v>1490000</v>
      </c>
      <c r="F7" s="532">
        <v>1490000</v>
      </c>
      <c r="G7" s="532">
        <v>1490000</v>
      </c>
      <c r="H7" s="532">
        <v>1490000</v>
      </c>
      <c r="I7" s="532">
        <v>1490000</v>
      </c>
      <c r="J7" s="532">
        <v>1490000</v>
      </c>
      <c r="K7" s="532">
        <v>1490000</v>
      </c>
      <c r="L7" s="532">
        <v>1490000</v>
      </c>
      <c r="M7" s="533" t="s">
        <v>1934</v>
      </c>
    </row>
    <row r="8" spans="2:14" ht="168">
      <c r="B8" s="529">
        <v>4</v>
      </c>
      <c r="C8" s="530" t="s">
        <v>1935</v>
      </c>
      <c r="D8" s="534" t="s">
        <v>1370</v>
      </c>
      <c r="E8" s="535">
        <v>0.7</v>
      </c>
      <c r="F8" s="535">
        <f>E8</f>
        <v>0.7</v>
      </c>
      <c r="G8" s="535">
        <f>E8</f>
        <v>0.7</v>
      </c>
      <c r="H8" s="535">
        <f>E8</f>
        <v>0.7</v>
      </c>
      <c r="I8" s="535">
        <f>E8</f>
        <v>0.7</v>
      </c>
      <c r="J8" s="535">
        <f>E8</f>
        <v>0.7</v>
      </c>
      <c r="K8" s="535">
        <f>E8</f>
        <v>0.7</v>
      </c>
      <c r="L8" s="535">
        <f>E8</f>
        <v>0.7</v>
      </c>
      <c r="M8" s="536" t="s">
        <v>1936</v>
      </c>
    </row>
    <row r="9" spans="2:14">
      <c r="B9" s="529">
        <v>5</v>
      </c>
      <c r="C9" s="530" t="s">
        <v>1937</v>
      </c>
      <c r="D9" s="534" t="s">
        <v>1938</v>
      </c>
      <c r="E9" s="537">
        <f>E7*E5*(1+E8)</f>
        <v>5927220</v>
      </c>
      <c r="F9" s="537">
        <f t="shared" ref="F9:L9" si="0">F7*F5*(1+F8)</f>
        <v>6712450</v>
      </c>
      <c r="G9" s="537">
        <f t="shared" si="0"/>
        <v>7497680</v>
      </c>
      <c r="H9" s="537">
        <f t="shared" si="0"/>
        <v>8282910</v>
      </c>
      <c r="I9" s="537">
        <f t="shared" si="0"/>
        <v>9068140</v>
      </c>
      <c r="J9" s="537">
        <f t="shared" si="0"/>
        <v>9853370</v>
      </c>
      <c r="K9" s="537">
        <f t="shared" si="0"/>
        <v>10638600</v>
      </c>
      <c r="L9" s="537">
        <f t="shared" si="0"/>
        <v>11423830</v>
      </c>
      <c r="M9" s="536"/>
    </row>
    <row r="10" spans="2:14" ht="50.4">
      <c r="B10" s="529">
        <v>6</v>
      </c>
      <c r="C10" s="530" t="s">
        <v>1939</v>
      </c>
      <c r="D10" s="534" t="s">
        <v>1940</v>
      </c>
      <c r="E10" s="538">
        <f>SUM(E11:E14)</f>
        <v>1392896.6999999997</v>
      </c>
      <c r="F10" s="538">
        <f t="shared" ref="F10:L10" si="1">SUM(F11:F14)</f>
        <v>1577425.75</v>
      </c>
      <c r="G10" s="538">
        <f t="shared" si="1"/>
        <v>1761954.8</v>
      </c>
      <c r="H10" s="538">
        <f t="shared" si="1"/>
        <v>1946483.85</v>
      </c>
      <c r="I10" s="538">
        <f t="shared" si="1"/>
        <v>2131012.9</v>
      </c>
      <c r="J10" s="538">
        <f t="shared" si="1"/>
        <v>2315541.9500000002</v>
      </c>
      <c r="K10" s="538">
        <f t="shared" si="1"/>
        <v>2500071</v>
      </c>
      <c r="L10" s="538">
        <f t="shared" si="1"/>
        <v>2684600.05</v>
      </c>
      <c r="M10" s="528"/>
    </row>
    <row r="11" spans="2:14" ht="33.6">
      <c r="B11" s="539" t="s">
        <v>1941</v>
      </c>
      <c r="C11" s="540" t="s">
        <v>1942</v>
      </c>
      <c r="D11" s="541">
        <v>0.17499999999999999</v>
      </c>
      <c r="E11" s="542">
        <f>$D$11*E9</f>
        <v>1037263.4999999999</v>
      </c>
      <c r="F11" s="542">
        <f t="shared" ref="F11:L11" si="2">$D$11*F9</f>
        <v>1174678.75</v>
      </c>
      <c r="G11" s="542">
        <f t="shared" si="2"/>
        <v>1312094</v>
      </c>
      <c r="H11" s="542">
        <f t="shared" si="2"/>
        <v>1449509.25</v>
      </c>
      <c r="I11" s="542">
        <f t="shared" si="2"/>
        <v>1586924.5</v>
      </c>
      <c r="J11" s="542">
        <f t="shared" si="2"/>
        <v>1724339.75</v>
      </c>
      <c r="K11" s="542">
        <f t="shared" si="2"/>
        <v>1861754.9999999998</v>
      </c>
      <c r="L11" s="542">
        <f t="shared" si="2"/>
        <v>1999170.2499999998</v>
      </c>
      <c r="M11" s="536" t="s">
        <v>1943</v>
      </c>
    </row>
    <row r="12" spans="2:14">
      <c r="B12" s="539" t="s">
        <v>1944</v>
      </c>
      <c r="C12" s="540" t="s">
        <v>1945</v>
      </c>
      <c r="D12" s="541">
        <v>0.03</v>
      </c>
      <c r="E12" s="542">
        <f>$D$12*E9</f>
        <v>177816.6</v>
      </c>
      <c r="F12" s="542">
        <f t="shared" ref="F12:L12" si="3">$D$12*F9</f>
        <v>201373.5</v>
      </c>
      <c r="G12" s="542">
        <f t="shared" si="3"/>
        <v>224930.4</v>
      </c>
      <c r="H12" s="542">
        <f t="shared" si="3"/>
        <v>248487.3</v>
      </c>
      <c r="I12" s="542">
        <f t="shared" si="3"/>
        <v>272044.2</v>
      </c>
      <c r="J12" s="542">
        <f t="shared" si="3"/>
        <v>295601.09999999998</v>
      </c>
      <c r="K12" s="542">
        <f t="shared" si="3"/>
        <v>319158</v>
      </c>
      <c r="L12" s="542">
        <f t="shared" si="3"/>
        <v>342714.89999999997</v>
      </c>
      <c r="M12" s="543" t="s">
        <v>1946</v>
      </c>
    </row>
    <row r="13" spans="2:14">
      <c r="B13" s="539" t="s">
        <v>1947</v>
      </c>
      <c r="C13" s="540" t="s">
        <v>1948</v>
      </c>
      <c r="D13" s="541">
        <v>0.01</v>
      </c>
      <c r="E13" s="542">
        <f>$D$13*E9</f>
        <v>59272.200000000004</v>
      </c>
      <c r="F13" s="542">
        <f t="shared" ref="F13:L13" si="4">$D$13*F9</f>
        <v>67124.5</v>
      </c>
      <c r="G13" s="542">
        <f t="shared" si="4"/>
        <v>74976.800000000003</v>
      </c>
      <c r="H13" s="542">
        <f t="shared" si="4"/>
        <v>82829.100000000006</v>
      </c>
      <c r="I13" s="542">
        <f t="shared" si="4"/>
        <v>90681.400000000009</v>
      </c>
      <c r="J13" s="542">
        <f t="shared" si="4"/>
        <v>98533.7</v>
      </c>
      <c r="K13" s="542">
        <f t="shared" si="4"/>
        <v>106386</v>
      </c>
      <c r="L13" s="542">
        <f t="shared" si="4"/>
        <v>114238.3</v>
      </c>
      <c r="M13" s="543" t="s">
        <v>1946</v>
      </c>
    </row>
    <row r="14" spans="2:14">
      <c r="B14" s="539" t="s">
        <v>1949</v>
      </c>
      <c r="C14" s="540" t="s">
        <v>1950</v>
      </c>
      <c r="D14" s="541">
        <v>0.02</v>
      </c>
      <c r="E14" s="542">
        <f>$D$14*E9</f>
        <v>118544.40000000001</v>
      </c>
      <c r="F14" s="542">
        <f t="shared" ref="F14:L14" si="5">$D$14*F9</f>
        <v>134249</v>
      </c>
      <c r="G14" s="542">
        <f t="shared" si="5"/>
        <v>149953.60000000001</v>
      </c>
      <c r="H14" s="542">
        <f t="shared" si="5"/>
        <v>165658.20000000001</v>
      </c>
      <c r="I14" s="542">
        <f t="shared" si="5"/>
        <v>181362.80000000002</v>
      </c>
      <c r="J14" s="542">
        <f t="shared" si="5"/>
        <v>197067.4</v>
      </c>
      <c r="K14" s="542">
        <f t="shared" si="5"/>
        <v>212772</v>
      </c>
      <c r="L14" s="542">
        <f t="shared" si="5"/>
        <v>228476.6</v>
      </c>
      <c r="M14" s="543" t="s">
        <v>1946</v>
      </c>
    </row>
    <row r="15" spans="2:14">
      <c r="B15" s="529">
        <v>7</v>
      </c>
      <c r="C15" s="530" t="s">
        <v>1951</v>
      </c>
      <c r="D15" s="534" t="s">
        <v>1952</v>
      </c>
      <c r="E15" s="544">
        <v>26</v>
      </c>
      <c r="F15" s="544">
        <v>26</v>
      </c>
      <c r="G15" s="544">
        <v>26</v>
      </c>
      <c r="H15" s="544">
        <v>26</v>
      </c>
      <c r="I15" s="544">
        <v>26</v>
      </c>
      <c r="J15" s="544">
        <v>26</v>
      </c>
      <c r="K15" s="544">
        <v>26</v>
      </c>
      <c r="L15" s="544">
        <v>26</v>
      </c>
      <c r="M15" s="528" t="s">
        <v>1931</v>
      </c>
    </row>
    <row r="16" spans="2:14" ht="33.6">
      <c r="B16" s="529"/>
      <c r="C16" s="545" t="s">
        <v>1953</v>
      </c>
      <c r="D16" s="534" t="s">
        <v>1954</v>
      </c>
      <c r="E16" s="546">
        <f>ROUND((((E5+E6)*E7*(1+E8))+E10)*(1/E15),0)</f>
        <v>281543</v>
      </c>
      <c r="F16" s="546">
        <f t="shared" ref="F16:L16" si="6">ROUND((((F5+F6)*F7*(1+F8))+F10)*(1/F15),0)</f>
        <v>318841</v>
      </c>
      <c r="G16" s="546">
        <f t="shared" si="6"/>
        <v>356140</v>
      </c>
      <c r="H16" s="546">
        <f t="shared" si="6"/>
        <v>393438</v>
      </c>
      <c r="I16" s="546">
        <f t="shared" si="6"/>
        <v>430737</v>
      </c>
      <c r="J16" s="546">
        <f t="shared" si="6"/>
        <v>468035</v>
      </c>
      <c r="K16" s="546">
        <f t="shared" si="6"/>
        <v>505334</v>
      </c>
      <c r="L16" s="546">
        <f t="shared" si="6"/>
        <v>542632</v>
      </c>
      <c r="M16" s="528" t="s">
        <v>1931</v>
      </c>
    </row>
    <row r="17" spans="2:13">
      <c r="B17" s="529"/>
      <c r="C17" s="545" t="s">
        <v>1955</v>
      </c>
      <c r="D17" s="547" t="s">
        <v>1956</v>
      </c>
      <c r="E17" s="548">
        <f>ROUND(E16/8,0)</f>
        <v>35193</v>
      </c>
      <c r="F17" s="548">
        <f t="shared" ref="F17:L17" si="7">ROUND(F16/8,0)</f>
        <v>39855</v>
      </c>
      <c r="G17" s="548">
        <f t="shared" si="7"/>
        <v>44518</v>
      </c>
      <c r="H17" s="548">
        <f t="shared" si="7"/>
        <v>49180</v>
      </c>
      <c r="I17" s="548">
        <f t="shared" si="7"/>
        <v>53842</v>
      </c>
      <c r="J17" s="548">
        <f t="shared" si="7"/>
        <v>58504</v>
      </c>
      <c r="K17" s="548">
        <f t="shared" si="7"/>
        <v>63167</v>
      </c>
      <c r="L17" s="548">
        <f t="shared" si="7"/>
        <v>67829</v>
      </c>
      <c r="M17" s="549" t="s">
        <v>1957</v>
      </c>
    </row>
    <row r="18" spans="2:13">
      <c r="F18" s="550"/>
      <c r="G18" s="550"/>
      <c r="H18" s="550"/>
      <c r="I18" s="550"/>
      <c r="J18" s="550"/>
      <c r="K18" s="550"/>
      <c r="L18" s="550"/>
      <c r="M18" s="550"/>
    </row>
    <row r="19" spans="2:13">
      <c r="C19" s="551"/>
      <c r="F19" s="552"/>
      <c r="G19" s="552"/>
      <c r="H19" s="552"/>
      <c r="I19" s="552"/>
      <c r="J19" s="552"/>
      <c r="K19" s="552"/>
      <c r="L19" s="552"/>
      <c r="M19" s="552"/>
    </row>
    <row r="20" spans="2:13">
      <c r="C20" s="553"/>
      <c r="M20" s="524" t="s">
        <v>1946</v>
      </c>
    </row>
    <row r="21" spans="2:13">
      <c r="C21" s="553"/>
    </row>
    <row r="22" spans="2:13">
      <c r="C22" s="553"/>
    </row>
    <row r="23" spans="2:13">
      <c r="C23" s="553"/>
    </row>
    <row r="24" spans="2:13">
      <c r="C24" s="553"/>
    </row>
    <row r="25" spans="2:13">
      <c r="C25" s="553"/>
    </row>
    <row r="26" spans="2:13">
      <c r="C26" s="553"/>
    </row>
    <row r="27" spans="2:13">
      <c r="C27" s="553"/>
    </row>
    <row r="28" spans="2:13">
      <c r="C28" s="553"/>
    </row>
    <row r="29" spans="2:13">
      <c r="C29" s="553"/>
    </row>
    <row r="45" spans="4:5">
      <c r="D45" s="552"/>
      <c r="E45" s="552"/>
    </row>
  </sheetData>
  <mergeCells count="2">
    <mergeCell ref="B3:B4"/>
    <mergeCell ref="E3:L3"/>
  </mergeCells>
  <pageMargins left="0.7" right="0.7" top="0.75" bottom="0.75" header="0.3" footer="0.3"/>
  <pageSetup orientation="portrait"/>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6"/>
  <sheetViews>
    <sheetView showGridLines="0" workbookViewId="0">
      <selection activeCell="E15" sqref="E15"/>
    </sheetView>
  </sheetViews>
  <sheetFormatPr defaultColWidth="9.109375" defaultRowHeight="18"/>
  <cols>
    <col min="1" max="1" width="9.109375" style="68"/>
    <col min="2" max="2" width="7" style="44" customWidth="1"/>
    <col min="3" max="3" width="29.33203125" style="68" customWidth="1"/>
    <col min="4" max="4" width="24" style="44" customWidth="1"/>
    <col min="5" max="5" width="29.5546875" style="44" customWidth="1"/>
    <col min="6" max="6" width="10.6640625" style="44" customWidth="1"/>
    <col min="7" max="7" width="10.88671875" style="68" customWidth="1"/>
    <col min="8" max="8" width="9.33203125" style="68" customWidth="1"/>
    <col min="9" max="16384" width="9.109375" style="68"/>
  </cols>
  <sheetData>
    <row r="2" spans="2:8">
      <c r="B2" s="570" t="s">
        <v>1371</v>
      </c>
      <c r="C2" s="570"/>
      <c r="D2" s="570"/>
      <c r="E2" s="570"/>
      <c r="F2" s="570"/>
    </row>
    <row r="3" spans="2:8">
      <c r="F3" s="73" t="s">
        <v>1372</v>
      </c>
    </row>
    <row r="4" spans="2:8" s="44" customFormat="1">
      <c r="B4" s="46" t="s">
        <v>0</v>
      </c>
      <c r="C4" s="46" t="s">
        <v>1373</v>
      </c>
      <c r="D4" s="46" t="s">
        <v>1374</v>
      </c>
      <c r="E4" s="46" t="s">
        <v>1375</v>
      </c>
      <c r="F4" s="46" t="s">
        <v>1244</v>
      </c>
    </row>
    <row r="5" spans="2:8" ht="34.799999999999997">
      <c r="B5" s="69" t="s">
        <v>319</v>
      </c>
      <c r="C5" s="70" t="s">
        <v>1376</v>
      </c>
      <c r="D5" s="69"/>
      <c r="E5" s="69"/>
      <c r="F5" s="69"/>
    </row>
    <row r="6" spans="2:8">
      <c r="B6" s="49">
        <v>1</v>
      </c>
      <c r="C6" s="71" t="s">
        <v>1377</v>
      </c>
      <c r="D6" s="49" t="s">
        <v>1378</v>
      </c>
      <c r="E6" s="74">
        <f>'3.Actor'!G7</f>
        <v>10</v>
      </c>
      <c r="F6" s="49"/>
    </row>
    <row r="7" spans="2:8">
      <c r="B7" s="49">
        <v>2</v>
      </c>
      <c r="C7" s="71" t="s">
        <v>1379</v>
      </c>
      <c r="D7" s="49" t="s">
        <v>1380</v>
      </c>
      <c r="E7" s="74">
        <f>'4.Use case'!F16</f>
        <v>2485</v>
      </c>
      <c r="F7" s="49"/>
    </row>
    <row r="8" spans="2:8">
      <c r="B8" s="49">
        <v>3</v>
      </c>
      <c r="C8" s="71" t="s">
        <v>1381</v>
      </c>
      <c r="D8" s="49" t="s">
        <v>1382</v>
      </c>
      <c r="E8" s="74">
        <f>E6+E7</f>
        <v>2495</v>
      </c>
      <c r="F8" s="49"/>
    </row>
    <row r="9" spans="2:8" ht="36">
      <c r="B9" s="49">
        <v>4</v>
      </c>
      <c r="C9" s="71" t="s">
        <v>1274</v>
      </c>
      <c r="D9" s="49" t="s">
        <v>1383</v>
      </c>
      <c r="E9" s="74">
        <f>'5.HS KT_CN'!E18</f>
        <v>1.0449999999999999</v>
      </c>
      <c r="F9" s="49"/>
    </row>
    <row r="10" spans="2:8" ht="36">
      <c r="B10" s="49">
        <v>5</v>
      </c>
      <c r="C10" s="71" t="s">
        <v>1357</v>
      </c>
      <c r="D10" s="49" t="s">
        <v>1384</v>
      </c>
      <c r="E10" s="74">
        <f>'6.2.HS MT'!L16</f>
        <v>0.92999999999999994</v>
      </c>
      <c r="F10" s="49"/>
    </row>
    <row r="11" spans="2:8" ht="36">
      <c r="B11" s="49">
        <v>6</v>
      </c>
      <c r="C11" s="71" t="s">
        <v>1385</v>
      </c>
      <c r="D11" s="49" t="s">
        <v>1386</v>
      </c>
      <c r="E11" s="74">
        <f>ROUND(E8*E9*E10,3)</f>
        <v>2424.7660000000001</v>
      </c>
      <c r="F11" s="49"/>
    </row>
    <row r="12" spans="2:8" ht="34.799999999999997">
      <c r="B12" s="69" t="s">
        <v>373</v>
      </c>
      <c r="C12" s="70" t="s">
        <v>1359</v>
      </c>
      <c r="D12" s="69" t="s">
        <v>1387</v>
      </c>
      <c r="E12" s="75">
        <f>'6.2.HS MT'!M18</f>
        <v>20</v>
      </c>
      <c r="F12" s="69"/>
    </row>
    <row r="13" spans="2:8">
      <c r="B13" s="69" t="s">
        <v>558</v>
      </c>
      <c r="C13" s="70" t="s">
        <v>1388</v>
      </c>
      <c r="D13" s="69" t="s">
        <v>1389</v>
      </c>
      <c r="E13" s="76">
        <f>10/6*E11</f>
        <v>4041.2766666666671</v>
      </c>
      <c r="F13" s="69"/>
    </row>
    <row r="14" spans="2:8" ht="34.799999999999997">
      <c r="B14" s="69" t="s">
        <v>572</v>
      </c>
      <c r="C14" s="70" t="s">
        <v>1365</v>
      </c>
      <c r="D14" s="69" t="s">
        <v>1390</v>
      </c>
      <c r="E14" s="77">
        <f>NGAYCONG!$F$17</f>
        <v>39855</v>
      </c>
      <c r="F14" s="78"/>
      <c r="H14" s="79"/>
    </row>
    <row r="15" spans="2:8" ht="34.799999999999997">
      <c r="B15" s="52" t="s">
        <v>748</v>
      </c>
      <c r="C15" s="72" t="s">
        <v>1391</v>
      </c>
      <c r="D15" s="52" t="s">
        <v>1392</v>
      </c>
      <c r="E15" s="80">
        <f>1.4*E13*E12*E14</f>
        <v>4509822283.4000006</v>
      </c>
      <c r="F15" s="81" t="s">
        <v>1393</v>
      </c>
    </row>
    <row r="16" spans="2:8">
      <c r="E16" s="82"/>
    </row>
  </sheetData>
  <mergeCells count="1">
    <mergeCell ref="B2:F2"/>
  </mergeCells>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19"/>
  <sheetViews>
    <sheetView showGridLines="0" workbookViewId="0">
      <selection activeCell="B4" sqref="B4:F9"/>
    </sheetView>
  </sheetViews>
  <sheetFormatPr defaultColWidth="9.109375" defaultRowHeight="18"/>
  <cols>
    <col min="1" max="1" width="9.109375" style="42"/>
    <col min="2" max="2" width="8.5546875" style="43" customWidth="1"/>
    <col min="3" max="3" width="30.5546875" style="42" customWidth="1"/>
    <col min="4" max="4" width="16" style="44" customWidth="1"/>
    <col min="5" max="5" width="23.44140625" style="42" customWidth="1"/>
    <col min="6" max="6" width="9.33203125" style="44" customWidth="1"/>
    <col min="7" max="16384" width="9.109375" style="42"/>
  </cols>
  <sheetData>
    <row r="1" spans="2:6">
      <c r="B1" s="571" t="s">
        <v>1394</v>
      </c>
      <c r="C1" s="571"/>
      <c r="D1" s="571"/>
      <c r="E1" s="571"/>
      <c r="F1" s="571"/>
    </row>
    <row r="2" spans="2:6">
      <c r="B2" s="572"/>
      <c r="C2" s="572"/>
      <c r="D2" s="572"/>
      <c r="E2" s="572"/>
      <c r="F2" s="572"/>
    </row>
    <row r="4" spans="2:6" ht="34.799999999999997">
      <c r="B4" s="45" t="s">
        <v>0</v>
      </c>
      <c r="C4" s="45" t="s">
        <v>1395</v>
      </c>
      <c r="D4" s="46" t="s">
        <v>1396</v>
      </c>
      <c r="E4" s="45" t="s">
        <v>1375</v>
      </c>
      <c r="F4" s="46" t="s">
        <v>1397</v>
      </c>
    </row>
    <row r="5" spans="2:6" ht="36">
      <c r="B5" s="47">
        <v>1</v>
      </c>
      <c r="C5" s="48" t="s">
        <v>1398</v>
      </c>
      <c r="D5" s="49" t="s">
        <v>1399</v>
      </c>
      <c r="E5" s="57">
        <f>'7.GIA TRI PM'!E15</f>
        <v>4509822283.4000006</v>
      </c>
      <c r="F5" s="49" t="s">
        <v>1400</v>
      </c>
    </row>
    <row r="6" spans="2:6">
      <c r="B6" s="47">
        <v>2</v>
      </c>
      <c r="C6" s="48" t="s">
        <v>1401</v>
      </c>
      <c r="D6" s="49" t="s">
        <v>1402</v>
      </c>
      <c r="E6" s="57">
        <f>E5*65%</f>
        <v>2931384484.2100005</v>
      </c>
      <c r="F6" s="49" t="s">
        <v>746</v>
      </c>
    </row>
    <row r="7" spans="2:6" ht="36">
      <c r="B7" s="47">
        <v>3</v>
      </c>
      <c r="C7" s="48" t="s">
        <v>1403</v>
      </c>
      <c r="D7" s="49" t="s">
        <v>1404</v>
      </c>
      <c r="E7" s="57">
        <f>(E5+E6)*6%</f>
        <v>446472406.05660003</v>
      </c>
      <c r="F7" s="49" t="s">
        <v>1405</v>
      </c>
    </row>
    <row r="8" spans="2:6">
      <c r="B8" s="47">
        <v>4</v>
      </c>
      <c r="C8" s="48" t="s">
        <v>1406</v>
      </c>
      <c r="D8" s="49" t="s">
        <v>1407</v>
      </c>
      <c r="E8" s="58">
        <f>E5+E6+E7</f>
        <v>7887679173.6666002</v>
      </c>
      <c r="F8" s="49" t="s">
        <v>1408</v>
      </c>
    </row>
    <row r="9" spans="2:6">
      <c r="B9" s="50"/>
      <c r="C9" s="51" t="s">
        <v>1409</v>
      </c>
      <c r="D9" s="52" t="s">
        <v>1408</v>
      </c>
      <c r="E9" s="59">
        <f>ROUND(E8,0)</f>
        <v>7887679174</v>
      </c>
      <c r="F9" s="60"/>
    </row>
    <row r="10" spans="2:6" hidden="1">
      <c r="B10" s="53"/>
      <c r="C10" s="54" t="s">
        <v>1410</v>
      </c>
      <c r="D10" s="55"/>
      <c r="E10" s="61">
        <f>ROUND(E9,-3)</f>
        <v>7887679000</v>
      </c>
      <c r="F10" s="55"/>
    </row>
    <row r="11" spans="2:6">
      <c r="E11" s="62"/>
    </row>
    <row r="12" spans="2:6">
      <c r="D12" s="56"/>
      <c r="E12" s="63"/>
    </row>
    <row r="15" spans="2:6">
      <c r="E15" s="64"/>
      <c r="F15" s="65"/>
    </row>
    <row r="16" spans="2:6">
      <c r="E16" s="66"/>
      <c r="F16" s="67"/>
    </row>
    <row r="17" spans="5:5">
      <c r="E17" s="66"/>
    </row>
    <row r="19" spans="5:5">
      <c r="E19" s="66"/>
    </row>
  </sheetData>
  <mergeCells count="2">
    <mergeCell ref="B1:F1"/>
    <mergeCell ref="B2:F2"/>
  </mergeCell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1"/>
  <sheetViews>
    <sheetView topLeftCell="A19" workbookViewId="0">
      <selection activeCell="B22" sqref="B22:I31"/>
    </sheetView>
  </sheetViews>
  <sheetFormatPr defaultRowHeight="14.4"/>
  <cols>
    <col min="2" max="2" width="9.33203125" customWidth="1"/>
    <col min="3" max="3" width="40.109375" customWidth="1"/>
    <col min="4" max="4" width="19.33203125" customWidth="1"/>
    <col min="5" max="5" width="18.5546875" customWidth="1"/>
    <col min="6" max="6" width="14.44140625" customWidth="1"/>
    <col min="7" max="8" width="19.6640625" customWidth="1"/>
    <col min="9" max="9" width="35.44140625" customWidth="1"/>
  </cols>
  <sheetData>
    <row r="1" spans="2:9" ht="17.399999999999999">
      <c r="B1" s="573" t="s">
        <v>1782</v>
      </c>
      <c r="C1" s="573"/>
      <c r="D1" s="573"/>
      <c r="E1" s="573"/>
      <c r="F1" s="573"/>
      <c r="G1" s="573"/>
      <c r="H1" s="573"/>
      <c r="I1" s="573"/>
    </row>
    <row r="3" spans="2:9" ht="33.6">
      <c r="B3" s="330" t="s">
        <v>0</v>
      </c>
      <c r="C3" s="330" t="s">
        <v>1773</v>
      </c>
      <c r="D3" s="335" t="s">
        <v>1374</v>
      </c>
      <c r="E3" s="330" t="s">
        <v>1777</v>
      </c>
      <c r="F3" s="330" t="s">
        <v>1776</v>
      </c>
      <c r="G3" s="330" t="s">
        <v>1778</v>
      </c>
      <c r="H3" s="330" t="s">
        <v>1414</v>
      </c>
      <c r="I3" s="330" t="s">
        <v>1779</v>
      </c>
    </row>
    <row r="4" spans="2:9" ht="50.4">
      <c r="B4" s="331">
        <v>1</v>
      </c>
      <c r="C4" s="338" t="s">
        <v>1774</v>
      </c>
      <c r="D4" s="336" t="s">
        <v>1787</v>
      </c>
      <c r="E4" s="331">
        <v>10</v>
      </c>
      <c r="F4" s="331">
        <v>1</v>
      </c>
      <c r="G4" s="351">
        <f>H18</f>
        <v>7360000</v>
      </c>
      <c r="H4" s="351">
        <f>G4*F4</f>
        <v>7360000</v>
      </c>
      <c r="I4" s="332" t="s">
        <v>1780</v>
      </c>
    </row>
    <row r="5" spans="2:9" ht="50.4">
      <c r="B5" s="331">
        <v>2</v>
      </c>
      <c r="C5" s="338" t="s">
        <v>1775</v>
      </c>
      <c r="D5" s="336" t="s">
        <v>1787</v>
      </c>
      <c r="E5" s="331">
        <v>15</v>
      </c>
      <c r="F5" s="331">
        <v>1</v>
      </c>
      <c r="G5" s="351">
        <f>H31</f>
        <v>8160000</v>
      </c>
      <c r="H5" s="351">
        <f>G5*F5</f>
        <v>8160000</v>
      </c>
      <c r="I5" s="332" t="s">
        <v>1781</v>
      </c>
    </row>
    <row r="6" spans="2:9" ht="16.8">
      <c r="B6" s="331"/>
      <c r="C6" s="338"/>
      <c r="D6" s="336"/>
      <c r="E6" s="331"/>
      <c r="F6" s="331"/>
      <c r="G6" s="350" t="s">
        <v>1807</v>
      </c>
      <c r="H6" s="351">
        <f>SUM(H4:H5)</f>
        <v>15520000</v>
      </c>
      <c r="I6" s="332"/>
    </row>
    <row r="8" spans="2:9" ht="18">
      <c r="B8" s="333"/>
      <c r="C8" s="352"/>
      <c r="D8" s="380" t="s">
        <v>1780</v>
      </c>
      <c r="E8" s="333"/>
      <c r="F8" s="333"/>
      <c r="G8" s="333"/>
      <c r="H8" s="333"/>
      <c r="I8" s="333"/>
    </row>
    <row r="9" spans="2:9" ht="33.6">
      <c r="B9" s="339" t="s">
        <v>0</v>
      </c>
      <c r="C9" s="339" t="s">
        <v>1764</v>
      </c>
      <c r="D9" s="339" t="s">
        <v>1374</v>
      </c>
      <c r="E9" s="339" t="s">
        <v>1783</v>
      </c>
      <c r="F9" s="339" t="s">
        <v>1784</v>
      </c>
      <c r="G9" s="339" t="s">
        <v>1413</v>
      </c>
      <c r="H9" s="339" t="s">
        <v>1785</v>
      </c>
      <c r="I9" s="339" t="s">
        <v>1244</v>
      </c>
    </row>
    <row r="10" spans="2:9" ht="33.6">
      <c r="B10" s="340">
        <v>1</v>
      </c>
      <c r="C10" s="341" t="s">
        <v>1786</v>
      </c>
      <c r="D10" s="340" t="s">
        <v>1787</v>
      </c>
      <c r="E10" s="340">
        <v>1</v>
      </c>
      <c r="F10" s="340">
        <v>1</v>
      </c>
      <c r="G10" s="342">
        <v>1500000</v>
      </c>
      <c r="H10" s="343">
        <f>G10*F10*E10</f>
        <v>1500000</v>
      </c>
      <c r="I10" s="340" t="s">
        <v>1788</v>
      </c>
    </row>
    <row r="11" spans="2:9" ht="50.4">
      <c r="B11" s="340">
        <v>2</v>
      </c>
      <c r="C11" s="341" t="s">
        <v>1789</v>
      </c>
      <c r="D11" s="340" t="s">
        <v>1787</v>
      </c>
      <c r="E11" s="340">
        <v>1</v>
      </c>
      <c r="F11" s="340">
        <v>1</v>
      </c>
      <c r="G11" s="344">
        <v>400000</v>
      </c>
      <c r="H11" s="343">
        <f t="shared" ref="H11:H13" si="0">G11*F11*E11</f>
        <v>400000</v>
      </c>
      <c r="I11" s="340" t="s">
        <v>1790</v>
      </c>
    </row>
    <row r="12" spans="2:9" ht="33.6">
      <c r="B12" s="340">
        <v>3</v>
      </c>
      <c r="C12" s="341" t="s">
        <v>1791</v>
      </c>
      <c r="D12" s="340" t="s">
        <v>1792</v>
      </c>
      <c r="E12" s="340">
        <v>2</v>
      </c>
      <c r="F12" s="340">
        <v>1</v>
      </c>
      <c r="G12" s="344">
        <v>500000</v>
      </c>
      <c r="H12" s="343">
        <v>1000000</v>
      </c>
      <c r="I12" s="340" t="s">
        <v>1793</v>
      </c>
    </row>
    <row r="13" spans="2:9" ht="50.4">
      <c r="B13" s="340">
        <v>4</v>
      </c>
      <c r="C13" s="341" t="s">
        <v>1794</v>
      </c>
      <c r="D13" s="340" t="s">
        <v>1795</v>
      </c>
      <c r="E13" s="340">
        <v>1</v>
      </c>
      <c r="F13" s="340">
        <v>1</v>
      </c>
      <c r="G13" s="344">
        <v>500000</v>
      </c>
      <c r="H13" s="343">
        <f t="shared" si="0"/>
        <v>500000</v>
      </c>
      <c r="I13" s="340" t="s">
        <v>1796</v>
      </c>
    </row>
    <row r="14" spans="2:9" ht="50.4">
      <c r="B14" s="340">
        <v>5</v>
      </c>
      <c r="C14" s="341" t="s">
        <v>2007</v>
      </c>
      <c r="D14" s="340" t="s">
        <v>1726</v>
      </c>
      <c r="E14" s="340">
        <v>2</v>
      </c>
      <c r="F14" s="340">
        <v>1</v>
      </c>
      <c r="G14" s="344">
        <v>150000</v>
      </c>
      <c r="H14" s="343">
        <f>G14*F14*E14</f>
        <v>300000</v>
      </c>
      <c r="I14" s="345" t="s">
        <v>1797</v>
      </c>
    </row>
    <row r="15" spans="2:9" ht="67.2">
      <c r="B15" s="340">
        <v>6</v>
      </c>
      <c r="C15" s="341" t="s">
        <v>1798</v>
      </c>
      <c r="D15" s="340" t="s">
        <v>1799</v>
      </c>
      <c r="E15" s="340">
        <v>12</v>
      </c>
      <c r="F15" s="340">
        <v>1</v>
      </c>
      <c r="G15" s="344">
        <v>30000</v>
      </c>
      <c r="H15" s="343">
        <f t="shared" ref="H15" si="1">G15*F15*E15</f>
        <v>360000</v>
      </c>
      <c r="I15" s="346" t="s">
        <v>1800</v>
      </c>
    </row>
    <row r="16" spans="2:9" ht="50.4">
      <c r="B16" s="340">
        <v>7</v>
      </c>
      <c r="C16" s="341" t="s">
        <v>1801</v>
      </c>
      <c r="D16" s="340" t="s">
        <v>1802</v>
      </c>
      <c r="E16" s="340">
        <v>1</v>
      </c>
      <c r="F16" s="340">
        <v>1</v>
      </c>
      <c r="G16" s="344">
        <v>3000000</v>
      </c>
      <c r="H16" s="343">
        <f>G16*F16*E16</f>
        <v>3000000</v>
      </c>
      <c r="I16" s="340" t="s">
        <v>1803</v>
      </c>
    </row>
    <row r="17" spans="2:9" ht="33.6">
      <c r="B17" s="340">
        <v>8</v>
      </c>
      <c r="C17" s="341" t="s">
        <v>1804</v>
      </c>
      <c r="D17" s="340" t="s">
        <v>1438</v>
      </c>
      <c r="E17" s="340">
        <v>10</v>
      </c>
      <c r="F17" s="340">
        <v>1</v>
      </c>
      <c r="G17" s="344">
        <v>30000</v>
      </c>
      <c r="H17" s="343">
        <f>G17*E17</f>
        <v>300000</v>
      </c>
      <c r="I17" s="340" t="s">
        <v>1805</v>
      </c>
    </row>
    <row r="18" spans="2:9" ht="16.8">
      <c r="B18" s="340"/>
      <c r="C18" s="347" t="s">
        <v>1806</v>
      </c>
      <c r="D18" s="340"/>
      <c r="E18" s="348"/>
      <c r="F18" s="348"/>
      <c r="G18" s="348"/>
      <c r="H18" s="349">
        <f>SUM(H10:H17)</f>
        <v>7360000</v>
      </c>
      <c r="I18" s="341"/>
    </row>
    <row r="21" spans="2:9" ht="16.8">
      <c r="D21" s="337" t="s">
        <v>1781</v>
      </c>
    </row>
    <row r="22" spans="2:9" ht="33.6">
      <c r="B22" s="339" t="s">
        <v>0</v>
      </c>
      <c r="C22" s="339" t="s">
        <v>1764</v>
      </c>
      <c r="D22" s="339" t="s">
        <v>1374</v>
      </c>
      <c r="E22" s="339" t="s">
        <v>1783</v>
      </c>
      <c r="F22" s="339" t="s">
        <v>1784</v>
      </c>
      <c r="G22" s="339" t="s">
        <v>1413</v>
      </c>
      <c r="H22" s="339" t="s">
        <v>1785</v>
      </c>
      <c r="I22" s="339" t="s">
        <v>1244</v>
      </c>
    </row>
    <row r="23" spans="2:9" ht="33.6">
      <c r="B23" s="340">
        <v>1</v>
      </c>
      <c r="C23" s="341" t="s">
        <v>1786</v>
      </c>
      <c r="D23" s="340" t="s">
        <v>1787</v>
      </c>
      <c r="E23" s="340">
        <v>1</v>
      </c>
      <c r="F23" s="340">
        <v>1</v>
      </c>
      <c r="G23" s="342">
        <v>1500000</v>
      </c>
      <c r="H23" s="343">
        <f>G23*F23*E23</f>
        <v>1500000</v>
      </c>
      <c r="I23" s="340" t="s">
        <v>1788</v>
      </c>
    </row>
    <row r="24" spans="2:9" ht="50.4">
      <c r="B24" s="340">
        <v>2</v>
      </c>
      <c r="C24" s="341" t="s">
        <v>1789</v>
      </c>
      <c r="D24" s="340" t="s">
        <v>1787</v>
      </c>
      <c r="E24" s="340">
        <v>1</v>
      </c>
      <c r="F24" s="340">
        <v>1</v>
      </c>
      <c r="G24" s="344">
        <v>400000</v>
      </c>
      <c r="H24" s="343">
        <f t="shared" ref="H24" si="2">G24*F24*E24</f>
        <v>400000</v>
      </c>
      <c r="I24" s="340" t="s">
        <v>1790</v>
      </c>
    </row>
    <row r="25" spans="2:9" ht="33.6">
      <c r="B25" s="340">
        <v>3</v>
      </c>
      <c r="C25" s="341" t="s">
        <v>1791</v>
      </c>
      <c r="D25" s="340" t="s">
        <v>1792</v>
      </c>
      <c r="E25" s="340">
        <v>2</v>
      </c>
      <c r="F25" s="340">
        <v>1</v>
      </c>
      <c r="G25" s="344">
        <v>500000</v>
      </c>
      <c r="H25" s="343">
        <v>1000000</v>
      </c>
      <c r="I25" s="340" t="s">
        <v>1793</v>
      </c>
    </row>
    <row r="26" spans="2:9" ht="50.4">
      <c r="B26" s="340">
        <v>4</v>
      </c>
      <c r="C26" s="341" t="s">
        <v>1794</v>
      </c>
      <c r="D26" s="340" t="s">
        <v>1795</v>
      </c>
      <c r="E26" s="340">
        <v>1</v>
      </c>
      <c r="F26" s="340">
        <v>1</v>
      </c>
      <c r="G26" s="344">
        <v>500000</v>
      </c>
      <c r="H26" s="343">
        <f t="shared" ref="H26" si="3">G26*F26*E26</f>
        <v>500000</v>
      </c>
      <c r="I26" s="340" t="s">
        <v>1796</v>
      </c>
    </row>
    <row r="27" spans="2:9" ht="50.4">
      <c r="B27" s="340">
        <v>5</v>
      </c>
      <c r="C27" s="341" t="s">
        <v>2007</v>
      </c>
      <c r="D27" s="340" t="s">
        <v>1726</v>
      </c>
      <c r="E27" s="340">
        <v>2</v>
      </c>
      <c r="F27" s="340">
        <v>1</v>
      </c>
      <c r="G27" s="344">
        <v>150000</v>
      </c>
      <c r="H27" s="343">
        <f>G27*F27*E27</f>
        <v>300000</v>
      </c>
      <c r="I27" s="345" t="s">
        <v>1797</v>
      </c>
    </row>
    <row r="28" spans="2:9" ht="67.2">
      <c r="B28" s="340">
        <v>6</v>
      </c>
      <c r="C28" s="341" t="s">
        <v>1798</v>
      </c>
      <c r="D28" s="340" t="s">
        <v>1799</v>
      </c>
      <c r="E28" s="340">
        <v>17</v>
      </c>
      <c r="F28" s="340">
        <v>1</v>
      </c>
      <c r="G28" s="344">
        <v>30000</v>
      </c>
      <c r="H28" s="343">
        <f t="shared" ref="H28" si="4">G28*F28*E28</f>
        <v>510000</v>
      </c>
      <c r="I28" s="346" t="s">
        <v>1800</v>
      </c>
    </row>
    <row r="29" spans="2:9" ht="50.4">
      <c r="B29" s="340">
        <v>7</v>
      </c>
      <c r="C29" s="341" t="s">
        <v>1801</v>
      </c>
      <c r="D29" s="340" t="s">
        <v>1802</v>
      </c>
      <c r="E29" s="340">
        <v>1</v>
      </c>
      <c r="F29" s="340">
        <v>1</v>
      </c>
      <c r="G29" s="344">
        <v>3500000</v>
      </c>
      <c r="H29" s="343">
        <f>G29*F29*E29</f>
        <v>3500000</v>
      </c>
      <c r="I29" s="340" t="s">
        <v>1803</v>
      </c>
    </row>
    <row r="30" spans="2:9" ht="33.6">
      <c r="B30" s="340">
        <v>8</v>
      </c>
      <c r="C30" s="341" t="s">
        <v>1804</v>
      </c>
      <c r="D30" s="340" t="s">
        <v>1438</v>
      </c>
      <c r="E30" s="340">
        <v>15</v>
      </c>
      <c r="F30" s="340">
        <v>1</v>
      </c>
      <c r="G30" s="344">
        <v>30000</v>
      </c>
      <c r="H30" s="343">
        <f>G30*E30</f>
        <v>450000</v>
      </c>
      <c r="I30" s="340" t="s">
        <v>1805</v>
      </c>
    </row>
    <row r="31" spans="2:9" ht="16.8">
      <c r="B31" s="340"/>
      <c r="C31" s="347" t="s">
        <v>1806</v>
      </c>
      <c r="D31" s="340"/>
      <c r="E31" s="348"/>
      <c r="F31" s="348"/>
      <c r="G31" s="348"/>
      <c r="H31" s="349">
        <f>SUM(H23:H30)</f>
        <v>8160000</v>
      </c>
      <c r="I31" s="341"/>
    </row>
  </sheetData>
  <mergeCells count="1">
    <mergeCell ref="B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2"/>
  <sheetViews>
    <sheetView topLeftCell="A8" zoomScale="115" zoomScaleNormal="115" workbookViewId="0">
      <selection activeCell="C17" sqref="C17"/>
    </sheetView>
  </sheetViews>
  <sheetFormatPr defaultColWidth="18" defaultRowHeight="14.4"/>
  <cols>
    <col min="2" max="2" width="32.5546875" customWidth="1"/>
    <col min="3" max="3" width="38.44140625" customWidth="1"/>
  </cols>
  <sheetData>
    <row r="2" spans="1:5" ht="16.8">
      <c r="A2" s="574" t="s">
        <v>1830</v>
      </c>
      <c r="B2" s="575"/>
      <c r="C2" s="575"/>
      <c r="D2" s="575"/>
      <c r="E2" s="575"/>
    </row>
    <row r="3" spans="1:5" ht="16.8">
      <c r="A3" s="576" t="s">
        <v>1808</v>
      </c>
      <c r="B3" s="576"/>
      <c r="C3" s="576"/>
      <c r="D3" s="576"/>
      <c r="E3" s="576"/>
    </row>
    <row r="4" spans="1:5" ht="16.8">
      <c r="A4" s="353" t="s">
        <v>1809</v>
      </c>
      <c r="B4" s="354"/>
      <c r="C4" s="354"/>
      <c r="D4" s="354"/>
      <c r="E4" s="354"/>
    </row>
    <row r="5" spans="1:5" ht="16.8">
      <c r="A5" s="355" t="s">
        <v>0</v>
      </c>
      <c r="B5" s="355" t="s">
        <v>1727</v>
      </c>
      <c r="C5" s="355" t="s">
        <v>1396</v>
      </c>
      <c r="D5" s="355" t="s">
        <v>1375</v>
      </c>
      <c r="E5" s="355" t="s">
        <v>1397</v>
      </c>
    </row>
    <row r="6" spans="1:5" ht="16.8">
      <c r="A6" s="355">
        <v>1</v>
      </c>
      <c r="B6" s="356" t="s">
        <v>1735</v>
      </c>
      <c r="C6" s="355"/>
      <c r="D6" s="357">
        <f>SUM(D7:D9)</f>
        <v>26030700</v>
      </c>
      <c r="E6" s="358" t="s">
        <v>1734</v>
      </c>
    </row>
    <row r="7" spans="1:5" ht="50.4">
      <c r="A7" s="359" t="s">
        <v>1810</v>
      </c>
      <c r="B7" s="360" t="s">
        <v>1811</v>
      </c>
      <c r="C7" s="360" t="s">
        <v>1812</v>
      </c>
      <c r="D7" s="361">
        <v>8000000</v>
      </c>
      <c r="E7" s="358"/>
    </row>
    <row r="8" spans="1:5" ht="50.4">
      <c r="A8" s="359" t="s">
        <v>1813</v>
      </c>
      <c r="B8" s="360" t="s">
        <v>1814</v>
      </c>
      <c r="C8" s="362" t="s">
        <v>1834</v>
      </c>
      <c r="D8" s="361">
        <f>6*(2*NGAYCONG!E16+4*NGAYCONG!F16)</f>
        <v>11030700</v>
      </c>
      <c r="E8" s="358"/>
    </row>
    <row r="9" spans="1:5" ht="67.2">
      <c r="A9" s="359" t="s">
        <v>1815</v>
      </c>
      <c r="B9" s="360" t="s">
        <v>1816</v>
      </c>
      <c r="C9" s="360" t="s">
        <v>1812</v>
      </c>
      <c r="D9" s="361">
        <v>7000000</v>
      </c>
      <c r="E9" s="358"/>
    </row>
    <row r="10" spans="1:5" ht="16.8">
      <c r="A10" s="355">
        <v>2</v>
      </c>
      <c r="B10" s="356" t="s">
        <v>1733</v>
      </c>
      <c r="C10" s="355" t="s">
        <v>1817</v>
      </c>
      <c r="D10" s="357">
        <f>ROUND(D6*55%,0)</f>
        <v>14316885</v>
      </c>
      <c r="E10" s="355" t="s">
        <v>1732</v>
      </c>
    </row>
    <row r="11" spans="1:5" ht="16.8">
      <c r="A11" s="355">
        <v>3</v>
      </c>
      <c r="B11" s="356" t="s">
        <v>1731</v>
      </c>
      <c r="C11" s="197"/>
      <c r="D11" s="357">
        <f>D12+D13</f>
        <v>18443070</v>
      </c>
      <c r="E11" s="355" t="s">
        <v>1730</v>
      </c>
    </row>
    <row r="12" spans="1:5" ht="16.8">
      <c r="A12" s="359" t="s">
        <v>1818</v>
      </c>
      <c r="B12" s="363" t="s">
        <v>1819</v>
      </c>
      <c r="C12" s="362" t="s">
        <v>1820</v>
      </c>
      <c r="D12" s="361">
        <f>ROUND(10%*D6,0)</f>
        <v>2603070</v>
      </c>
      <c r="E12" s="364"/>
    </row>
    <row r="13" spans="1:5" ht="16.8">
      <c r="A13" s="359" t="s">
        <v>1821</v>
      </c>
      <c r="B13" s="365" t="s">
        <v>1822</v>
      </c>
      <c r="C13" s="362" t="s">
        <v>1823</v>
      </c>
      <c r="D13" s="361">
        <f>G22</f>
        <v>15840000</v>
      </c>
      <c r="E13" s="364"/>
    </row>
    <row r="14" spans="1:5" ht="33.6">
      <c r="A14" s="355">
        <v>4</v>
      </c>
      <c r="B14" s="366" t="s">
        <v>1729</v>
      </c>
      <c r="C14" s="367" t="s">
        <v>1728</v>
      </c>
      <c r="D14" s="357">
        <f>ROUND((D6+D10+D11)*6%,0)</f>
        <v>3527439</v>
      </c>
      <c r="E14" s="355" t="s">
        <v>1824</v>
      </c>
    </row>
    <row r="15" spans="1:5" ht="33.6">
      <c r="A15" s="355">
        <v>5</v>
      </c>
      <c r="B15" s="366" t="s">
        <v>1825</v>
      </c>
      <c r="C15" s="355" t="s">
        <v>1826</v>
      </c>
      <c r="D15" s="357">
        <f>D6+D10+D11+D14</f>
        <v>62318094</v>
      </c>
      <c r="E15" s="355"/>
    </row>
    <row r="17" spans="1:8" ht="16.8">
      <c r="C17" s="334" t="s">
        <v>1831</v>
      </c>
    </row>
    <row r="18" spans="1:8" ht="16.8">
      <c r="A18" s="368" t="s">
        <v>0</v>
      </c>
      <c r="B18" s="369" t="s">
        <v>1727</v>
      </c>
      <c r="C18" s="369" t="s">
        <v>1412</v>
      </c>
      <c r="D18" s="369" t="s">
        <v>1833</v>
      </c>
      <c r="E18" s="369" t="s">
        <v>1784</v>
      </c>
      <c r="F18" s="369" t="s">
        <v>1413</v>
      </c>
      <c r="G18" s="369" t="s">
        <v>1414</v>
      </c>
      <c r="H18" s="370" t="s">
        <v>1244</v>
      </c>
    </row>
    <row r="19" spans="1:8" ht="16.8">
      <c r="A19" s="371">
        <v>1</v>
      </c>
      <c r="B19" s="372" t="s">
        <v>1827</v>
      </c>
      <c r="C19" s="373" t="s">
        <v>1430</v>
      </c>
      <c r="D19" s="373">
        <v>6</v>
      </c>
      <c r="E19" s="373">
        <v>6</v>
      </c>
      <c r="F19" s="374">
        <f>140000</f>
        <v>140000</v>
      </c>
      <c r="G19" s="374">
        <f>F19*D19*E19</f>
        <v>5040000</v>
      </c>
      <c r="H19" s="375" t="s">
        <v>1725</v>
      </c>
    </row>
    <row r="20" spans="1:8" ht="84">
      <c r="A20" s="371">
        <v>2</v>
      </c>
      <c r="B20" s="372" t="s">
        <v>1828</v>
      </c>
      <c r="C20" s="373" t="s">
        <v>1430</v>
      </c>
      <c r="D20" s="373">
        <v>6</v>
      </c>
      <c r="E20" s="373">
        <v>6</v>
      </c>
      <c r="F20" s="374">
        <v>200000</v>
      </c>
      <c r="G20" s="374">
        <f t="shared" ref="G20:G21" si="0">F20*D20*E20</f>
        <v>7200000</v>
      </c>
      <c r="H20" s="375" t="s">
        <v>1797</v>
      </c>
    </row>
    <row r="21" spans="1:8" ht="33.6">
      <c r="A21" s="371">
        <v>3</v>
      </c>
      <c r="B21" s="372" t="s">
        <v>1829</v>
      </c>
      <c r="C21" s="373" t="s">
        <v>1430</v>
      </c>
      <c r="D21" s="373">
        <v>6</v>
      </c>
      <c r="E21" s="373">
        <v>6</v>
      </c>
      <c r="F21" s="374">
        <f>100000</f>
        <v>100000</v>
      </c>
      <c r="G21" s="374">
        <f t="shared" si="0"/>
        <v>3600000</v>
      </c>
      <c r="H21" s="375" t="s">
        <v>1725</v>
      </c>
    </row>
    <row r="22" spans="1:8" ht="16.8">
      <c r="A22" s="376"/>
      <c r="B22" s="377"/>
      <c r="C22" s="377"/>
      <c r="D22" s="377"/>
      <c r="E22" s="377"/>
      <c r="F22" s="378" t="s">
        <v>1409</v>
      </c>
      <c r="G22" s="377">
        <f>SUM(G19:G21)</f>
        <v>15840000</v>
      </c>
      <c r="H22" s="379"/>
    </row>
  </sheetData>
  <mergeCells count="2">
    <mergeCell ref="A2:E2"/>
    <mergeCell ref="A3:E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85" zoomScaleNormal="85" workbookViewId="0">
      <selection activeCell="E2" sqref="E2"/>
    </sheetView>
  </sheetViews>
  <sheetFormatPr defaultColWidth="9" defaultRowHeight="15.6"/>
  <cols>
    <col min="1" max="1" width="7" style="436" customWidth="1"/>
    <col min="2" max="2" width="51.88671875" style="436" customWidth="1"/>
    <col min="3" max="3" width="25.6640625" style="447" customWidth="1"/>
    <col min="4" max="4" width="24.88671875" style="436" customWidth="1"/>
    <col min="5" max="5" width="24" style="436" bestFit="1" customWidth="1"/>
    <col min="6" max="6" width="27.6640625" style="436" bestFit="1" customWidth="1"/>
    <col min="7" max="7" width="22.33203125" style="437" customWidth="1"/>
    <col min="8" max="8" width="45.44140625" style="436" customWidth="1"/>
    <col min="9" max="9" width="49" style="438" customWidth="1"/>
    <col min="10" max="11" width="13.109375" style="436" bestFit="1" customWidth="1"/>
    <col min="12" max="12" width="10.109375" style="436" bestFit="1" customWidth="1"/>
    <col min="13" max="16384" width="9" style="436"/>
  </cols>
  <sheetData>
    <row r="1" spans="1:11">
      <c r="A1" s="435" t="s">
        <v>0</v>
      </c>
      <c r="B1" s="435" t="s">
        <v>1770</v>
      </c>
      <c r="C1" s="435" t="s">
        <v>1763</v>
      </c>
      <c r="D1" s="435" t="s">
        <v>1762</v>
      </c>
      <c r="E1" s="435" t="s">
        <v>1769</v>
      </c>
    </row>
    <row r="2" spans="1:11">
      <c r="A2" s="439">
        <v>1</v>
      </c>
      <c r="B2" s="440" t="s">
        <v>1758</v>
      </c>
      <c r="C2" s="441">
        <f>D11</f>
        <v>7903199174</v>
      </c>
      <c r="D2" s="442">
        <f>E11</f>
        <v>0</v>
      </c>
      <c r="E2" s="442">
        <f>F11</f>
        <v>7903199174</v>
      </c>
    </row>
    <row r="3" spans="1:11">
      <c r="A3" s="439">
        <v>2</v>
      </c>
      <c r="B3" s="440" t="s">
        <v>1768</v>
      </c>
      <c r="C3" s="441">
        <f t="shared" ref="C3:E4" si="0">D15</f>
        <v>143759192.97505999</v>
      </c>
      <c r="D3" s="442">
        <f t="shared" si="0"/>
        <v>14375919.297505999</v>
      </c>
      <c r="E3" s="442">
        <f t="shared" si="0"/>
        <v>158135112.27256599</v>
      </c>
    </row>
    <row r="4" spans="1:11">
      <c r="A4" s="439">
        <v>3</v>
      </c>
      <c r="B4" s="440" t="s">
        <v>1755</v>
      </c>
      <c r="C4" s="441">
        <f t="shared" si="0"/>
        <v>560338908.42226219</v>
      </c>
      <c r="D4" s="442">
        <f t="shared" si="0"/>
        <v>56033890.842226222</v>
      </c>
      <c r="E4" s="442">
        <f t="shared" si="0"/>
        <v>616372799.26448846</v>
      </c>
    </row>
    <row r="5" spans="1:11">
      <c r="A5" s="439">
        <v>4</v>
      </c>
      <c r="B5" s="440" t="s">
        <v>1767</v>
      </c>
      <c r="C5" s="441">
        <f>D24</f>
        <v>71710933.465180576</v>
      </c>
      <c r="D5" s="442">
        <f>E24</f>
        <v>4487697.4270187346</v>
      </c>
      <c r="E5" s="442">
        <f>F24</f>
        <v>76198630.892199308</v>
      </c>
    </row>
    <row r="6" spans="1:11">
      <c r="A6" s="439">
        <v>5</v>
      </c>
      <c r="B6" s="440" t="s">
        <v>1766</v>
      </c>
      <c r="C6" s="441">
        <f>D28</f>
        <v>431674808.07969755</v>
      </c>
      <c r="D6" s="442">
        <f>E28</f>
        <v>0</v>
      </c>
      <c r="E6" s="442">
        <f>F28</f>
        <v>431674808.07969755</v>
      </c>
    </row>
    <row r="7" spans="1:11">
      <c r="A7" s="577" t="s">
        <v>1765</v>
      </c>
      <c r="B7" s="577"/>
      <c r="C7" s="443">
        <f>SUM(C2:C6)</f>
        <v>9110683016.9421997</v>
      </c>
      <c r="D7" s="444">
        <f>SUM(D2:D6)</f>
        <v>74897507.566750959</v>
      </c>
      <c r="E7" s="444">
        <f>SUM(E2:E6)</f>
        <v>9185580524.5089493</v>
      </c>
    </row>
    <row r="8" spans="1:11">
      <c r="A8" s="578" t="s">
        <v>1410</v>
      </c>
      <c r="B8" s="579"/>
      <c r="C8" s="445"/>
      <c r="D8" s="446"/>
      <c r="E8" s="446">
        <f>ROUND(E7,-3)</f>
        <v>9185581000</v>
      </c>
    </row>
    <row r="9" spans="1:11" ht="16.2" thickBot="1"/>
    <row r="10" spans="1:11">
      <c r="A10" s="448" t="s">
        <v>0</v>
      </c>
      <c r="B10" s="449" t="s">
        <v>1764</v>
      </c>
      <c r="C10" s="449" t="s">
        <v>1397</v>
      </c>
      <c r="D10" s="449" t="s">
        <v>1763</v>
      </c>
      <c r="E10" s="449" t="s">
        <v>1762</v>
      </c>
      <c r="F10" s="449" t="s">
        <v>1761</v>
      </c>
      <c r="G10" s="449" t="s">
        <v>1760</v>
      </c>
      <c r="H10" s="449" t="s">
        <v>1396</v>
      </c>
      <c r="I10" s="450" t="s">
        <v>1759</v>
      </c>
    </row>
    <row r="11" spans="1:11">
      <c r="A11" s="451" t="s">
        <v>319</v>
      </c>
      <c r="B11" s="452" t="s">
        <v>1889</v>
      </c>
      <c r="C11" s="453" t="s">
        <v>1890</v>
      </c>
      <c r="D11" s="454">
        <f>D12</f>
        <v>7903199174</v>
      </c>
      <c r="E11" s="454">
        <f>E12</f>
        <v>0</v>
      </c>
      <c r="F11" s="454">
        <f>F12</f>
        <v>7903199174</v>
      </c>
      <c r="G11" s="454"/>
      <c r="H11" s="455" t="s">
        <v>1892</v>
      </c>
      <c r="I11" s="456"/>
    </row>
    <row r="12" spans="1:11" ht="16.2">
      <c r="A12" s="505">
        <v>1</v>
      </c>
      <c r="B12" s="506" t="s">
        <v>1741</v>
      </c>
      <c r="C12" s="507" t="s">
        <v>1891</v>
      </c>
      <c r="D12" s="508">
        <f>D13+D14</f>
        <v>7903199174</v>
      </c>
      <c r="E12" s="508">
        <f>E13+E14</f>
        <v>0</v>
      </c>
      <c r="F12" s="508">
        <f>F13+F14</f>
        <v>7903199174</v>
      </c>
      <c r="G12" s="459"/>
      <c r="H12" s="457"/>
      <c r="I12" s="460"/>
    </row>
    <row r="13" spans="1:11" ht="31.2">
      <c r="A13" s="461" t="s">
        <v>1771</v>
      </c>
      <c r="B13" s="462" t="s">
        <v>1832</v>
      </c>
      <c r="C13" s="463"/>
      <c r="D13" s="458">
        <f>PL2.T.Hop.GTPM!E9</f>
        <v>7887679174</v>
      </c>
      <c r="E13" s="458"/>
      <c r="F13" s="458">
        <f t="shared" ref="F13:F20" si="1">D13+E13</f>
        <v>7887679174</v>
      </c>
      <c r="G13" s="459"/>
      <c r="H13" s="457"/>
      <c r="I13" s="464" t="s">
        <v>1914</v>
      </c>
    </row>
    <row r="14" spans="1:11">
      <c r="A14" s="461" t="s">
        <v>1772</v>
      </c>
      <c r="B14" s="465" t="s">
        <v>1757</v>
      </c>
      <c r="C14" s="466"/>
      <c r="D14" s="458">
        <f>PL3.DaoTao!H6</f>
        <v>15520000</v>
      </c>
      <c r="E14" s="458"/>
      <c r="F14" s="458">
        <f t="shared" si="1"/>
        <v>15520000</v>
      </c>
      <c r="G14" s="459"/>
      <c r="H14" s="457"/>
      <c r="I14" s="464" t="s">
        <v>1915</v>
      </c>
    </row>
    <row r="15" spans="1:11" ht="31.2">
      <c r="A15" s="451" t="s">
        <v>373</v>
      </c>
      <c r="B15" s="452" t="s">
        <v>1893</v>
      </c>
      <c r="C15" s="453" t="s">
        <v>1894</v>
      </c>
      <c r="D15" s="509">
        <f>$D$11*G15</f>
        <v>143759192.97505999</v>
      </c>
      <c r="E15" s="509">
        <f>D15*10%</f>
        <v>14375919.297505999</v>
      </c>
      <c r="F15" s="509">
        <f t="shared" si="1"/>
        <v>158135112.27256599</v>
      </c>
      <c r="G15" s="467">
        <f>DinhMuc!$C$10</f>
        <v>1.8189999999999998E-2</v>
      </c>
      <c r="H15" s="468" t="s">
        <v>1909</v>
      </c>
      <c r="I15" s="456" t="s">
        <v>1756</v>
      </c>
      <c r="J15" s="469"/>
      <c r="K15" s="470"/>
    </row>
    <row r="16" spans="1:11" ht="16.2">
      <c r="A16" s="451" t="s">
        <v>558</v>
      </c>
      <c r="B16" s="452" t="s">
        <v>1895</v>
      </c>
      <c r="C16" s="453" t="s">
        <v>1896</v>
      </c>
      <c r="D16" s="454">
        <f>D17+D18+D19+D20+D21+D22+D23</f>
        <v>560338908.42226219</v>
      </c>
      <c r="E16" s="454">
        <f>E18+E19+E20+E21+E22+E23+E17</f>
        <v>56033890.842226222</v>
      </c>
      <c r="F16" s="454">
        <f t="shared" si="1"/>
        <v>616372799.26448846</v>
      </c>
      <c r="G16" s="453"/>
      <c r="H16" s="472"/>
      <c r="I16" s="456"/>
      <c r="J16" s="469"/>
    </row>
    <row r="17" spans="1:11" ht="16.2">
      <c r="A17" s="510">
        <v>1</v>
      </c>
      <c r="B17" s="511" t="s">
        <v>1754</v>
      </c>
      <c r="C17" s="512" t="s">
        <v>1897</v>
      </c>
      <c r="D17" s="513">
        <f>PL4.KhaoSat!D15</f>
        <v>62318094</v>
      </c>
      <c r="E17" s="514">
        <f t="shared" ref="E17:E23" si="2">D17*10%</f>
        <v>6231809.4000000004</v>
      </c>
      <c r="F17" s="514">
        <f t="shared" si="1"/>
        <v>68549903.400000006</v>
      </c>
      <c r="G17" s="473"/>
      <c r="H17" s="474"/>
      <c r="I17" s="464" t="s">
        <v>1916</v>
      </c>
      <c r="J17" s="469"/>
    </row>
    <row r="18" spans="1:11" ht="46.8">
      <c r="A18" s="475">
        <v>2</v>
      </c>
      <c r="B18" s="431" t="s">
        <v>1753</v>
      </c>
      <c r="C18" s="432" t="s">
        <v>1898</v>
      </c>
      <c r="D18" s="458">
        <f>$D$11*G18</f>
        <v>284120010.3053</v>
      </c>
      <c r="E18" s="458">
        <f t="shared" si="2"/>
        <v>28412001.030530002</v>
      </c>
      <c r="F18" s="458">
        <f t="shared" si="1"/>
        <v>312532011.33582997</v>
      </c>
      <c r="G18" s="471">
        <f>DinhMuc!$C$13</f>
        <v>3.5950000000000003E-2</v>
      </c>
      <c r="H18" s="463" t="s">
        <v>1910</v>
      </c>
      <c r="I18" s="477" t="s">
        <v>1752</v>
      </c>
      <c r="J18" s="470"/>
      <c r="K18" s="470"/>
    </row>
    <row r="19" spans="1:11" ht="62.4">
      <c r="A19" s="475">
        <v>3</v>
      </c>
      <c r="B19" s="431" t="s">
        <v>1751</v>
      </c>
      <c r="C19" s="432" t="s">
        <v>1899</v>
      </c>
      <c r="D19" s="458">
        <f>$D$11*G19</f>
        <v>13482857.790843999</v>
      </c>
      <c r="E19" s="458">
        <f t="shared" si="2"/>
        <v>1348285.7790844</v>
      </c>
      <c r="F19" s="458">
        <f t="shared" si="1"/>
        <v>14831143.569928398</v>
      </c>
      <c r="G19" s="478">
        <f>((70%*DinhMuc!$C$19)+(70%*DinhMuc!$C$21)+(40%*DinhMuc!$C$17))</f>
        <v>1.7059999999999998E-3</v>
      </c>
      <c r="H19" s="463" t="s">
        <v>1911</v>
      </c>
      <c r="I19" s="477" t="s">
        <v>1750</v>
      </c>
      <c r="J19" s="470"/>
      <c r="K19" s="469"/>
    </row>
    <row r="20" spans="1:11" ht="46.8">
      <c r="A20" s="475">
        <v>4</v>
      </c>
      <c r="B20" s="431" t="s">
        <v>1749</v>
      </c>
      <c r="C20" s="432" t="s">
        <v>1900</v>
      </c>
      <c r="D20" s="458">
        <f>$D$11*G20</f>
        <v>31375700.720780004</v>
      </c>
      <c r="E20" s="458">
        <f t="shared" si="2"/>
        <v>3137570.0720780008</v>
      </c>
      <c r="F20" s="458">
        <f t="shared" si="1"/>
        <v>34513270.792858005</v>
      </c>
      <c r="G20" s="478">
        <f>DinhMuc!$C$24</f>
        <v>3.9700000000000004E-3</v>
      </c>
      <c r="H20" s="463" t="s">
        <v>1912</v>
      </c>
      <c r="I20" s="477" t="s">
        <v>1748</v>
      </c>
      <c r="J20" s="470"/>
    </row>
    <row r="21" spans="1:11" ht="46.8">
      <c r="A21" s="475">
        <v>5</v>
      </c>
      <c r="B21" s="431" t="s">
        <v>1747</v>
      </c>
      <c r="C21" s="432" t="s">
        <v>1901</v>
      </c>
      <c r="D21" s="476">
        <f>F21/1.1</f>
        <v>3592363.2609090907</v>
      </c>
      <c r="E21" s="476">
        <f t="shared" si="2"/>
        <v>359236.32609090907</v>
      </c>
      <c r="F21" s="476">
        <f>IF(F12*G21&gt;1000000,F12*G21,1000000)</f>
        <v>3951599.5870000003</v>
      </c>
      <c r="G21" s="471">
        <v>5.0000000000000001E-4</v>
      </c>
      <c r="H21" s="463" t="s">
        <v>1744</v>
      </c>
      <c r="I21" s="479" t="s">
        <v>1746</v>
      </c>
      <c r="J21" s="470"/>
    </row>
    <row r="22" spans="1:11" ht="46.8">
      <c r="A22" s="475">
        <v>6</v>
      </c>
      <c r="B22" s="431" t="s">
        <v>1745</v>
      </c>
      <c r="C22" s="432" t="s">
        <v>1902</v>
      </c>
      <c r="D22" s="476">
        <f>F22/1.1</f>
        <v>3592363.2609090907</v>
      </c>
      <c r="E22" s="476">
        <f t="shared" si="2"/>
        <v>359236.32609090907</v>
      </c>
      <c r="F22" s="476">
        <f>IF(F12*G22&gt;1000000,F12*G22,1000000)</f>
        <v>3951599.5870000003</v>
      </c>
      <c r="G22" s="471">
        <v>5.0000000000000001E-4</v>
      </c>
      <c r="H22" s="463" t="s">
        <v>1744</v>
      </c>
      <c r="I22" s="479" t="s">
        <v>1743</v>
      </c>
      <c r="J22" s="470"/>
      <c r="K22" s="470"/>
    </row>
    <row r="23" spans="1:11" ht="46.8">
      <c r="A23" s="475">
        <v>7</v>
      </c>
      <c r="B23" s="431" t="s">
        <v>1742</v>
      </c>
      <c r="C23" s="432" t="s">
        <v>1903</v>
      </c>
      <c r="D23" s="458">
        <f>$D$11*G23</f>
        <v>161857519.08352003</v>
      </c>
      <c r="E23" s="458">
        <f t="shared" si="2"/>
        <v>16185751.908352003</v>
      </c>
      <c r="F23" s="458">
        <f>D23+E23</f>
        <v>178043270.99187201</v>
      </c>
      <c r="G23" s="478">
        <f>DinhMuc!$C$26</f>
        <v>2.0480000000000002E-2</v>
      </c>
      <c r="H23" s="463" t="s">
        <v>1913</v>
      </c>
      <c r="I23" s="477" t="s">
        <v>1740</v>
      </c>
      <c r="J23" s="470"/>
    </row>
    <row r="24" spans="1:11" ht="16.2">
      <c r="A24" s="451" t="s">
        <v>572</v>
      </c>
      <c r="B24" s="452" t="s">
        <v>1822</v>
      </c>
      <c r="C24" s="453" t="s">
        <v>1904</v>
      </c>
      <c r="D24" s="454">
        <f>SUM(D25:D27)</f>
        <v>71710933.465180576</v>
      </c>
      <c r="E24" s="454">
        <f>SUM(E25:E27)</f>
        <v>4487697.4270187346</v>
      </c>
      <c r="F24" s="454">
        <f>SUM(F25:F27)</f>
        <v>76198630.892199308</v>
      </c>
      <c r="G24" s="453"/>
      <c r="H24" s="472"/>
      <c r="I24" s="456"/>
      <c r="J24" s="470"/>
    </row>
    <row r="25" spans="1:11">
      <c r="A25" s="480">
        <v>1</v>
      </c>
      <c r="B25" s="433" t="s">
        <v>1739</v>
      </c>
      <c r="C25" s="434" t="s">
        <v>1906</v>
      </c>
      <c r="D25" s="481">
        <f>(D31-D28)*G25*70%</f>
        <v>26833959.194993228</v>
      </c>
      <c r="E25" s="481">
        <v>0</v>
      </c>
      <c r="F25" s="482">
        <f>D25</f>
        <v>26833959.194993228</v>
      </c>
      <c r="G25" s="471">
        <f>DinhMuc!$C$28</f>
        <v>4.28E-3</v>
      </c>
      <c r="H25" s="463" t="s">
        <v>1888</v>
      </c>
      <c r="I25" s="580" t="s">
        <v>1883</v>
      </c>
      <c r="J25" s="469"/>
      <c r="K25" s="470"/>
    </row>
    <row r="26" spans="1:11">
      <c r="A26" s="483">
        <v>2</v>
      </c>
      <c r="B26" s="433" t="s">
        <v>1738</v>
      </c>
      <c r="C26" s="434" t="s">
        <v>1907</v>
      </c>
      <c r="D26" s="481">
        <f>(D31-D28)*G26*70%</f>
        <v>44576974.270187348</v>
      </c>
      <c r="E26" s="481">
        <f>D26*10%</f>
        <v>4457697.4270187346</v>
      </c>
      <c r="F26" s="481">
        <f>SUM(D26:E26)</f>
        <v>49034671.69720608</v>
      </c>
      <c r="G26" s="471">
        <f>DinhMuc!$C$27</f>
        <v>7.11E-3</v>
      </c>
      <c r="H26" s="463" t="s">
        <v>1887</v>
      </c>
      <c r="I26" s="580"/>
      <c r="J26" s="484"/>
    </row>
    <row r="27" spans="1:11" ht="31.2">
      <c r="A27" s="480">
        <v>3</v>
      </c>
      <c r="B27" s="433" t="s">
        <v>1737</v>
      </c>
      <c r="C27" s="434" t="s">
        <v>1908</v>
      </c>
      <c r="D27" s="481">
        <v>300000</v>
      </c>
      <c r="E27" s="481">
        <f>D27*10%</f>
        <v>30000</v>
      </c>
      <c r="F27" s="481">
        <f>D27+E27</f>
        <v>330000</v>
      </c>
      <c r="G27" s="471"/>
      <c r="H27" s="463"/>
      <c r="I27" s="477" t="s">
        <v>1884</v>
      </c>
      <c r="J27" s="484"/>
    </row>
    <row r="28" spans="1:11" ht="31.2">
      <c r="A28" s="451" t="s">
        <v>748</v>
      </c>
      <c r="B28" s="452" t="s">
        <v>1880</v>
      </c>
      <c r="C28" s="453" t="s">
        <v>1905</v>
      </c>
      <c r="D28" s="485">
        <v>431674808.07969755</v>
      </c>
      <c r="E28" s="485">
        <v>0</v>
      </c>
      <c r="F28" s="485">
        <f>D28+E28</f>
        <v>431674808.07969755</v>
      </c>
      <c r="G28" s="486"/>
      <c r="H28" s="487" t="s">
        <v>1886</v>
      </c>
      <c r="I28" s="456" t="s">
        <v>1885</v>
      </c>
    </row>
    <row r="29" spans="1:11">
      <c r="A29" s="488"/>
      <c r="B29" s="489" t="s">
        <v>1882</v>
      </c>
      <c r="C29" s="490"/>
      <c r="D29" s="491">
        <f>D11+D15+D16+D24+D28</f>
        <v>9110683016.9421997</v>
      </c>
      <c r="E29" s="491">
        <f>E11+E15+E16+E24+E28</f>
        <v>74897507.566750959</v>
      </c>
      <c r="F29" s="491">
        <f>F11+F15+F16+F24+F28</f>
        <v>9185580524.5089493</v>
      </c>
      <c r="G29" s="490"/>
      <c r="H29" s="490"/>
      <c r="I29" s="492"/>
    </row>
    <row r="30" spans="1:11" ht="16.2" thickBot="1">
      <c r="A30" s="493"/>
      <c r="B30" s="494" t="s">
        <v>1410</v>
      </c>
      <c r="C30" s="495"/>
      <c r="D30" s="496"/>
      <c r="E30" s="496"/>
      <c r="F30" s="497">
        <f>ROUND(F29,-3)</f>
        <v>9185581000</v>
      </c>
      <c r="G30" s="498"/>
      <c r="H30" s="496"/>
      <c r="I30" s="499"/>
    </row>
    <row r="31" spans="1:11" hidden="1">
      <c r="B31" s="500" t="s">
        <v>1736</v>
      </c>
      <c r="C31" s="501"/>
      <c r="D31" s="502">
        <v>9388270000</v>
      </c>
      <c r="E31" s="470"/>
    </row>
    <row r="32" spans="1:11" hidden="1">
      <c r="F32" s="470">
        <f>F30*5%</f>
        <v>459279050</v>
      </c>
      <c r="H32" s="503">
        <f>(F24+F16+F15+F11)*5%</f>
        <v>437695285.82146275</v>
      </c>
    </row>
    <row r="33" spans="4:6" hidden="1">
      <c r="D33" s="504">
        <f>D31-F29</f>
        <v>202689475.49105072</v>
      </c>
      <c r="E33" s="470"/>
    </row>
    <row r="34" spans="4:6" ht="16.2" thickBot="1">
      <c r="F34" s="497"/>
    </row>
    <row r="36" spans="4:6">
      <c r="D36" s="470">
        <f>D11+D15+D16+D24</f>
        <v>8679008208.8625031</v>
      </c>
      <c r="E36" s="517"/>
    </row>
    <row r="37" spans="4:6">
      <c r="D37" s="436">
        <f>D36*5%</f>
        <v>433950410.44312519</v>
      </c>
      <c r="E37" s="518"/>
    </row>
  </sheetData>
  <mergeCells count="3">
    <mergeCell ref="A7:B7"/>
    <mergeCell ref="A8:B8"/>
    <mergeCell ref="I25:I26"/>
  </mergeCells>
  <phoneticPr fontId="101" type="noConversion"/>
  <pageMargins left="0.7" right="0.7" top="0.75" bottom="0.75" header="0.3" footer="0.3"/>
  <pageSetup paperSize="9" scale="47" fitToHeight="0"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activeCell="D24" sqref="D24"/>
    </sheetView>
  </sheetViews>
  <sheetFormatPr defaultColWidth="8.88671875" defaultRowHeight="16.8"/>
  <cols>
    <col min="1" max="1" width="39.33203125" style="426" customWidth="1"/>
    <col min="2" max="2" width="43.21875" style="420" customWidth="1"/>
    <col min="3" max="3" width="12" style="420" customWidth="1"/>
    <col min="4" max="4" width="6.44140625" style="420" bestFit="1" customWidth="1"/>
    <col min="5" max="5" width="7.109375" style="420" bestFit="1" customWidth="1"/>
    <col min="6" max="6" width="6.44140625" style="420" bestFit="1" customWidth="1"/>
    <col min="7" max="7" width="15.33203125" style="420" bestFit="1" customWidth="1"/>
    <col min="8" max="8" width="18" style="420" customWidth="1"/>
    <col min="9" max="16384" width="8.88671875" style="420"/>
  </cols>
  <sheetData>
    <row r="1" spans="1:9">
      <c r="A1" s="418" t="s">
        <v>1876</v>
      </c>
      <c r="B1" s="427">
        <f>G1/1000000000</f>
        <v>9.3882700000000003</v>
      </c>
      <c r="C1" s="419" t="s">
        <v>1877</v>
      </c>
      <c r="G1" s="421">
        <f>TDT!D31</f>
        <v>9388270000</v>
      </c>
    </row>
    <row r="2" spans="1:9">
      <c r="A2" s="422" t="s">
        <v>1878</v>
      </c>
      <c r="B2" s="422">
        <v>0</v>
      </c>
      <c r="C2" s="419" t="s">
        <v>1877</v>
      </c>
      <c r="G2" s="421">
        <v>0</v>
      </c>
      <c r="H2" s="423">
        <f>[52]TDT!D15</f>
        <v>78867874558</v>
      </c>
      <c r="I2" s="424"/>
    </row>
    <row r="3" spans="1:9">
      <c r="A3" s="422" t="s">
        <v>1879</v>
      </c>
      <c r="B3" s="428">
        <f>G3/1000000000</f>
        <v>7.903199174</v>
      </c>
      <c r="C3" s="419" t="s">
        <v>1877</v>
      </c>
      <c r="G3" s="421">
        <f>TDT!D11</f>
        <v>7903199174</v>
      </c>
    </row>
    <row r="4" spans="1:9">
      <c r="A4" s="418" t="s">
        <v>1880</v>
      </c>
      <c r="B4" s="418">
        <f>G4/$G$5</f>
        <v>0.43167480807969755</v>
      </c>
      <c r="C4" s="419" t="s">
        <v>1881</v>
      </c>
      <c r="G4" s="425">
        <f>TDT!F28</f>
        <v>431674808.07969755</v>
      </c>
    </row>
    <row r="5" spans="1:9">
      <c r="G5" s="421">
        <v>1000000000</v>
      </c>
    </row>
    <row r="7" spans="1:9">
      <c r="A7" s="406"/>
      <c r="B7" s="406" t="s">
        <v>1837</v>
      </c>
      <c r="C7" s="407" t="s">
        <v>1243</v>
      </c>
      <c r="D7" s="407" t="s">
        <v>1861</v>
      </c>
      <c r="E7" s="407" t="s">
        <v>1862</v>
      </c>
      <c r="F7" s="407" t="s">
        <v>1863</v>
      </c>
      <c r="G7" s="407" t="s">
        <v>1864</v>
      </c>
    </row>
    <row r="8" spans="1:9" ht="33.6" hidden="1">
      <c r="A8" s="599" t="s">
        <v>1865</v>
      </c>
      <c r="B8" s="408" t="s">
        <v>1839</v>
      </c>
      <c r="C8" s="409" t="e">
        <f>ROUND(G8-((G8-E8)/(D8-F8))*($B$2-F8),3)/100</f>
        <v>#N/A</v>
      </c>
      <c r="D8" s="410" t="e">
        <f>INDEX('[52]1688_QĐ-BTTTT'!$C$4:$L$4,1,MATCH($B$2,'[52]1688_QĐ-BTTTT'!$C$4:$L$4)+1)</f>
        <v>#N/A</v>
      </c>
      <c r="E8" s="411" t="e">
        <f>HLOOKUP(D8,'[52]1688_QĐ-BTTTT'!$C$4:$L$5,2,0)</f>
        <v>#N/A</v>
      </c>
      <c r="F8" s="410" t="e">
        <f>HLOOKUP($B$2,'[52]1688_QĐ-BTTTT'!$C$4:$L$5,1,1)</f>
        <v>#N/A</v>
      </c>
      <c r="G8" s="411" t="e">
        <f>HLOOKUP(F8,'[52]1688_QĐ-BTTTT'!$C$4:$L$5,2,0)</f>
        <v>#N/A</v>
      </c>
    </row>
    <row r="9" spans="1:9">
      <c r="A9" s="599"/>
      <c r="B9" s="408" t="s">
        <v>1841</v>
      </c>
      <c r="C9" s="409">
        <f>ROUND(G9-((G9-E9)/(D9-F9))*($B$3-F9),3)/100</f>
        <v>2.733E-2</v>
      </c>
      <c r="D9" s="410">
        <v>15</v>
      </c>
      <c r="E9" s="411">
        <f>HLOOKUP(D9,'[52]1688_QĐ-BTTTT'!$C$9:$J$10,2,0)</f>
        <v>2.133</v>
      </c>
      <c r="F9" s="410">
        <v>7</v>
      </c>
      <c r="G9" s="411">
        <f>HLOOKUP(F9,'[52]1688_QĐ-BTTTT'!$C$9:$J$10,2,0)</f>
        <v>2.8090000000000002</v>
      </c>
    </row>
    <row r="10" spans="1:9" ht="33.6">
      <c r="A10" s="599"/>
      <c r="B10" s="429" t="s">
        <v>1842</v>
      </c>
      <c r="C10" s="409">
        <f>ROUND(G10-((G10-E10)/(D10-F10))*($B$3-F10),3)/100</f>
        <v>1.8189999999999998E-2</v>
      </c>
      <c r="D10" s="410">
        <v>15</v>
      </c>
      <c r="E10" s="411">
        <f>HLOOKUP(D10,'[52]1688_QĐ-BTTTT'!$C$9:$J$11,3,0)</f>
        <v>1.532</v>
      </c>
      <c r="F10" s="410">
        <v>7</v>
      </c>
      <c r="G10" s="411">
        <f>HLOOKUP(F10,'[52]1688_QĐ-BTTTT'!$C$9:$J$11,3,0)</f>
        <v>1.855</v>
      </c>
    </row>
    <row r="11" spans="1:9" ht="33.6" hidden="1">
      <c r="A11" s="600" t="s">
        <v>1866</v>
      </c>
      <c r="B11" s="412" t="s">
        <v>1839</v>
      </c>
      <c r="C11" s="413">
        <f>ROUND(G11-((G11-E11)/(D11-F11))*($B$2-F11),3)/100</f>
        <v>1.213E-2</v>
      </c>
      <c r="D11" s="410">
        <v>15</v>
      </c>
      <c r="E11" s="414">
        <f>HLOOKUP(D11,'[52]1688_QĐ-BTTTT'!$C$16:$L$17,2,0)</f>
        <v>0.73899999999999999</v>
      </c>
      <c r="F11" s="410">
        <v>7</v>
      </c>
      <c r="G11" s="414">
        <f>HLOOKUP(F11,'[52]1688_QĐ-BTTTT'!$C$16:$L$17,2,0)</f>
        <v>0.99199999999999999</v>
      </c>
    </row>
    <row r="12" spans="1:9">
      <c r="A12" s="601"/>
      <c r="B12" s="412" t="s">
        <v>1841</v>
      </c>
      <c r="C12" s="413">
        <f>ROUND(G12-((G12-E12)/(D12-F12))*($B$3-F12),3)/100</f>
        <v>9.8200000000000006E-3</v>
      </c>
      <c r="D12" s="410">
        <v>15</v>
      </c>
      <c r="E12" s="414">
        <f>HLOOKUP(D12,'[52]1688_QĐ-BTTTT'!$C$21:$J$22,2,0)</f>
        <v>0.90600000000000003</v>
      </c>
      <c r="F12" s="410">
        <v>7</v>
      </c>
      <c r="G12" s="414">
        <f>HLOOKUP(F12,'[52]1688_QĐ-BTTTT'!$C$21:$J$22,2,0)</f>
        <v>0.99199999999999999</v>
      </c>
    </row>
    <row r="13" spans="1:9" ht="33.6">
      <c r="A13" s="602"/>
      <c r="B13" s="430" t="s">
        <v>1842</v>
      </c>
      <c r="C13" s="413">
        <f>ROUND(G13-((G13-E13)/(D13-F13))*($B$3-F13),3)/100</f>
        <v>3.5950000000000003E-2</v>
      </c>
      <c r="D13" s="410">
        <v>15</v>
      </c>
      <c r="E13" s="414">
        <f>HLOOKUP(D13,'[52]1688_QĐ-BTTTT'!$C$21:$J$23,3,0)</f>
        <v>3.24</v>
      </c>
      <c r="F13" s="410">
        <v>7</v>
      </c>
      <c r="G13" s="414">
        <f>HLOOKUP(F13,'[52]1688_QĐ-BTTTT'!$C$21:$J$23,3,0)</f>
        <v>3.64</v>
      </c>
    </row>
    <row r="14" spans="1:9" ht="33.6" hidden="1">
      <c r="A14" s="603" t="s">
        <v>1867</v>
      </c>
      <c r="B14" s="415" t="s">
        <v>1839</v>
      </c>
      <c r="C14" s="409">
        <f>ROUND(G14-((G14-E14)/(D14-F14))*($B$2-F14),3)/100</f>
        <v>1.762E-2</v>
      </c>
      <c r="D14" s="410">
        <v>15</v>
      </c>
      <c r="E14" s="411">
        <f>HLOOKUP(D14,'[52]1688_QĐ-BTTTT'!$C$28:$L$29,2,0)</f>
        <v>1.198</v>
      </c>
      <c r="F14" s="410">
        <v>7</v>
      </c>
      <c r="G14" s="411">
        <f>HLOOKUP(F14,'[52]1688_QĐ-BTTTT'!$C$28:$L$29,2,0)</f>
        <v>1.4990000000000001</v>
      </c>
    </row>
    <row r="15" spans="1:9" ht="33.6">
      <c r="A15" s="604"/>
      <c r="B15" s="415" t="s">
        <v>1841</v>
      </c>
      <c r="C15" s="409">
        <f>ROUND(G15-((G15-E15)/(D15-F15))*($B$3-F15),3)/100</f>
        <v>3.3509999999999998E-2</v>
      </c>
      <c r="D15" s="410">
        <v>15</v>
      </c>
      <c r="E15" s="411">
        <f>HLOOKUP(D15,'[52]1688_QĐ-BTTTT'!$C$33:$J$34,2,0)</f>
        <v>3.1549999999999998</v>
      </c>
      <c r="F15" s="410">
        <v>7</v>
      </c>
      <c r="G15" s="411">
        <f>HLOOKUP(F15,'[52]1688_QĐ-BTTTT'!$C$33:$J$34,2,0)</f>
        <v>3.3759999999999999</v>
      </c>
    </row>
    <row r="16" spans="1:9" ht="33.6" hidden="1">
      <c r="A16" s="600" t="s">
        <v>1868</v>
      </c>
      <c r="B16" s="412" t="s">
        <v>1839</v>
      </c>
      <c r="C16" s="413">
        <f>ROUND(G16-((G16-E16)/(D16-F16))*($B$2-F16),3)/100</f>
        <v>1.32E-3</v>
      </c>
      <c r="D16" s="410">
        <v>15</v>
      </c>
      <c r="E16" s="414">
        <f>HLOOKUP(D16,'[52]1688_QĐ-BTTTT'!$C$39:$L$40,2,0)</f>
        <v>7.3999999999999996E-2</v>
      </c>
      <c r="F16" s="410">
        <v>7</v>
      </c>
      <c r="G16" s="414">
        <f>HLOOKUP(F16,'[52]1688_QĐ-BTTTT'!$C$39:$L$40,2,0)</f>
        <v>0.105</v>
      </c>
    </row>
    <row r="17" spans="1:7" ht="33.6">
      <c r="A17" s="602"/>
      <c r="B17" s="412" t="s">
        <v>1841</v>
      </c>
      <c r="C17" s="413">
        <f>ROUND(G17-((G17-E17)/(D17-F17))*($B$3-F17),3)/100</f>
        <v>1.2199999999999999E-3</v>
      </c>
      <c r="D17" s="410">
        <v>15</v>
      </c>
      <c r="E17" s="414">
        <f>HLOOKUP(D17,'[52]1688_QĐ-BTTTT'!$C$44:$J$45,2,0)</f>
        <v>8.7999999999999995E-2</v>
      </c>
      <c r="F17" s="410">
        <v>7</v>
      </c>
      <c r="G17" s="414">
        <f>HLOOKUP(F17,'[52]1688_QĐ-BTTTT'!$C$44:$J$45,2,0)</f>
        <v>0.126</v>
      </c>
    </row>
    <row r="18" spans="1:7" ht="33.6" hidden="1">
      <c r="A18" s="605" t="s">
        <v>1869</v>
      </c>
      <c r="B18" s="415" t="s">
        <v>1839</v>
      </c>
      <c r="C18" s="409">
        <f>ROUND(G18-((G18-E18)/(D18-F18))*($B$2-F18),3)/100</f>
        <v>1.1000000000000001E-3</v>
      </c>
      <c r="D18" s="410">
        <v>15</v>
      </c>
      <c r="E18" s="411">
        <f>HLOOKUP(D18,'[52]1688_QĐ-BTTTT'!$C$50:$L$51,2,0)</f>
        <v>6.0999999999999999E-2</v>
      </c>
      <c r="F18" s="410">
        <v>7</v>
      </c>
      <c r="G18" s="411">
        <f>HLOOKUP(F18,'[52]1688_QĐ-BTTTT'!$C$50:$L$51,2,0)</f>
        <v>8.6999999999999994E-2</v>
      </c>
    </row>
    <row r="19" spans="1:7" ht="33.6">
      <c r="A19" s="606"/>
      <c r="B19" s="415" t="s">
        <v>1841</v>
      </c>
      <c r="C19" s="409">
        <f>ROUND(G19-((G19-E19)/(D19-F19))*($B$3-F19),3)/100</f>
        <v>9.2000000000000003E-4</v>
      </c>
      <c r="D19" s="410">
        <v>15</v>
      </c>
      <c r="E19" s="411">
        <f>HLOOKUP(D19,'[52]1688_QĐ-BTTTT'!$C$55:$J$56,2,0)</f>
        <v>6.6000000000000003E-2</v>
      </c>
      <c r="F19" s="410">
        <v>7</v>
      </c>
      <c r="G19" s="411">
        <f>HLOOKUP(F19,'[52]1688_QĐ-BTTTT'!$C$55:$J$56,2,0)</f>
        <v>9.5000000000000001E-2</v>
      </c>
    </row>
    <row r="20" spans="1:7" ht="33.6" hidden="1">
      <c r="A20" s="600" t="s">
        <v>1870</v>
      </c>
      <c r="B20" s="412" t="s">
        <v>1839</v>
      </c>
      <c r="C20" s="413">
        <f>ROUND(G20-((G20-E20)/(D20-F20))*($B$2-F20),3)/100</f>
        <v>1.0299999999999999E-3</v>
      </c>
      <c r="D20" s="410">
        <v>15</v>
      </c>
      <c r="E20" s="414">
        <f>HLOOKUP(D20,'[52]1688_QĐ-BTTTT'!$C$61:$L$62,2,0)</f>
        <v>0.05</v>
      </c>
      <c r="F20" s="410">
        <v>7</v>
      </c>
      <c r="G20" s="414">
        <f>HLOOKUP(F20,'[52]1688_QĐ-BTTTT'!$C$61:$L$62,2,0)</f>
        <v>7.8E-2</v>
      </c>
    </row>
    <row r="21" spans="1:7">
      <c r="A21" s="602"/>
      <c r="B21" s="412" t="s">
        <v>1841</v>
      </c>
      <c r="C21" s="413">
        <f>ROUND(G21-((G21-E21)/(D21-F21))*($B$3-F21),3)/100</f>
        <v>8.1999999999999998E-4</v>
      </c>
      <c r="D21" s="410">
        <v>15</v>
      </c>
      <c r="E21" s="414">
        <f>HLOOKUP(D21,'[52]1688_QĐ-BTTTT'!$C$66:$J$67,2,0)</f>
        <v>5.3999999999999999E-2</v>
      </c>
      <c r="F21" s="410">
        <v>7</v>
      </c>
      <c r="G21" s="414">
        <f>HLOOKUP(F21,'[52]1688_QĐ-BTTTT'!$C$66:$J$67,2,0)</f>
        <v>8.5000000000000006E-2</v>
      </c>
    </row>
    <row r="22" spans="1:7" ht="33.6" hidden="1">
      <c r="A22" s="607" t="s">
        <v>1871</v>
      </c>
      <c r="B22" s="415" t="s">
        <v>1839</v>
      </c>
      <c r="C22" s="409">
        <f>ROUND(G22-((G22-E22)/(D22-F22))*($B$2-F22),3)/100</f>
        <v>3.82E-3</v>
      </c>
      <c r="D22" s="410">
        <v>15</v>
      </c>
      <c r="E22" s="411">
        <f>HLOOKUP(D22,'[52]1688_QĐ-BTTTT'!$C$72:$L$73,2,0)</f>
        <v>0.33900000000000002</v>
      </c>
      <c r="F22" s="410">
        <v>7</v>
      </c>
      <c r="G22" s="411">
        <f>HLOOKUP(F22,'[52]1688_QĐ-BTTTT'!$C$72:$L$73,2,0)</f>
        <v>0.36199999999999999</v>
      </c>
    </row>
    <row r="23" spans="1:7" ht="33.6" hidden="1">
      <c r="A23" s="608" t="s">
        <v>1872</v>
      </c>
      <c r="B23" s="412" t="s">
        <v>1839</v>
      </c>
      <c r="C23" s="413">
        <f>ROUND(G23-((G23-E23)/(D23-F23))*($B$2-F23),3)/100</f>
        <v>3.31E-3</v>
      </c>
      <c r="D23" s="410">
        <v>15</v>
      </c>
      <c r="E23" s="414">
        <f>HLOOKUP(D23,'[52]1688_QĐ-BTTTT'!$C$78:$L$79,2,0)</f>
        <v>0.22800000000000001</v>
      </c>
      <c r="F23" s="410">
        <v>7</v>
      </c>
      <c r="G23" s="414">
        <f>HLOOKUP(F23,'[52]1688_QĐ-BTTTT'!$C$78:$L$79,2,0)</f>
        <v>0.28299999999999997</v>
      </c>
    </row>
    <row r="24" spans="1:7" ht="33.6">
      <c r="A24" s="609"/>
      <c r="B24" s="412" t="s">
        <v>1841</v>
      </c>
      <c r="C24" s="413">
        <f>ROUND(G24-((G24-E24)/(D24-F24))*($B$3-F24),3)/100</f>
        <v>3.9700000000000004E-3</v>
      </c>
      <c r="D24" s="410">
        <v>15</v>
      </c>
      <c r="E24" s="414">
        <f>HLOOKUP(D24,'[52]1688_QĐ-BTTTT'!$C$83:$J$84,2,0)</f>
        <v>0.33600000000000002</v>
      </c>
      <c r="F24" s="410">
        <v>7</v>
      </c>
      <c r="G24" s="414">
        <f>HLOOKUP(F24,'[52]1688_QĐ-BTTTT'!$C$83:$J$84,2,0)</f>
        <v>0.40500000000000003</v>
      </c>
    </row>
    <row r="25" spans="1:7" ht="33.6" hidden="1">
      <c r="A25" s="605" t="s">
        <v>1873</v>
      </c>
      <c r="B25" s="415" t="s">
        <v>1839</v>
      </c>
      <c r="C25" s="409">
        <f t="shared" ref="C25" si="0">ROUND(G25-((G25-E25)/(D25-F25))*($B$2-F25),3)/100</f>
        <v>8.199999999999999E-3</v>
      </c>
      <c r="D25" s="410">
        <v>15</v>
      </c>
      <c r="E25" s="411">
        <f>HLOOKUP(D25,'[52]1688_QĐ-BTTTT'!$C$89:$L$90,2,0)</f>
        <v>0.60199999999999998</v>
      </c>
      <c r="F25" s="410">
        <v>7</v>
      </c>
      <c r="G25" s="411">
        <f>HLOOKUP(F25,'[52]1688_QĐ-BTTTT'!$C$89:$L$90,2,0)</f>
        <v>0.71799999999999997</v>
      </c>
    </row>
    <row r="26" spans="1:7">
      <c r="A26" s="606"/>
      <c r="B26" s="415" t="s">
        <v>1841</v>
      </c>
      <c r="C26" s="409">
        <f>ROUND(G26-((G26-E26)/(D26-F26))*($B$3-F26),3)/100</f>
        <v>2.0480000000000002E-2</v>
      </c>
      <c r="D26" s="410">
        <v>15</v>
      </c>
      <c r="E26" s="411">
        <f>HLOOKUP(D26,'[52]1688_QĐ-BTTTT'!$C$94:$J$95,2,0)</f>
        <v>1.931</v>
      </c>
      <c r="F26" s="410">
        <v>7</v>
      </c>
      <c r="G26" s="411">
        <f>HLOOKUP(F26,'[52]1688_QĐ-BTTTT'!$C$94:$J$95,2,0)</f>
        <v>2.0630000000000002</v>
      </c>
    </row>
    <row r="27" spans="1:7">
      <c r="A27" s="610" t="s">
        <v>1856</v>
      </c>
      <c r="B27" s="416" t="s">
        <v>1874</v>
      </c>
      <c r="C27" s="413">
        <f>ROUND(G27-((G27-E27)/(D27-F27))*(B1-B4-F27),3)/100</f>
        <v>7.11E-3</v>
      </c>
      <c r="D27" s="417">
        <v>10</v>
      </c>
      <c r="E27" s="417">
        <f>HLOOKUP(D27,'[52]1688_QĐ-BTTTT'!C99:I101,2,0)</f>
        <v>0.64500000000000002</v>
      </c>
      <c r="F27" s="417">
        <v>5</v>
      </c>
      <c r="G27" s="417">
        <f>HLOOKUP(F27,'[52]1688_QĐ-BTTTT'!C99:I101,2,0)</f>
        <v>0.96</v>
      </c>
    </row>
    <row r="28" spans="1:7">
      <c r="A28" s="610"/>
      <c r="B28" s="416" t="s">
        <v>1875</v>
      </c>
      <c r="C28" s="413">
        <f>ROUND(G28-((G28-E28)/(D28-F28))*(B1-B4-F28),3)/100</f>
        <v>4.28E-3</v>
      </c>
      <c r="D28" s="417">
        <v>10</v>
      </c>
      <c r="E28" s="417">
        <f>HLOOKUP(D28,'[52]1688_QĐ-BTTTT'!C99:I101,3,0)</f>
        <v>0.39</v>
      </c>
      <c r="F28" s="417">
        <v>5</v>
      </c>
      <c r="G28" s="417">
        <f>HLOOKUP(F28,'[52]1688_QĐ-BTTTT'!C99:I101,3,0)</f>
        <v>0.56999999999999995</v>
      </c>
    </row>
  </sheetData>
  <mergeCells count="9">
    <mergeCell ref="A23:A24"/>
    <mergeCell ref="A25:A26"/>
    <mergeCell ref="A27:A28"/>
    <mergeCell ref="A8:A10"/>
    <mergeCell ref="A11:A13"/>
    <mergeCell ref="A16:A17"/>
    <mergeCell ref="A18:A19"/>
    <mergeCell ref="A20:A21"/>
    <mergeCell ref="A14:A15"/>
  </mergeCells>
  <pageMargins left="0.31496062992125984" right="0.31496062992125984" top="0.74803149606299213" bottom="0.74803149606299213" header="0.31496062992125984" footer="0.31496062992125984"/>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opLeftCell="A74" workbookViewId="0">
      <selection activeCell="R24" sqref="R24"/>
    </sheetView>
  </sheetViews>
  <sheetFormatPr defaultColWidth="8.88671875" defaultRowHeight="16.8"/>
  <cols>
    <col min="1" max="1" width="8.88671875" style="382"/>
    <col min="2" max="2" width="42.44140625" style="298" customWidth="1"/>
    <col min="3" max="16384" width="8.88671875" style="303"/>
  </cols>
  <sheetData>
    <row r="1" spans="1:12">
      <c r="A1" s="381" t="s">
        <v>1835</v>
      </c>
    </row>
    <row r="2" spans="1:12" ht="17.399999999999999" thickBot="1">
      <c r="A2" s="382" t="s">
        <v>1836</v>
      </c>
    </row>
    <row r="3" spans="1:12" ht="17.399999999999999" thickBot="1">
      <c r="A3" s="581" t="s">
        <v>0</v>
      </c>
      <c r="B3" s="581" t="s">
        <v>1837</v>
      </c>
      <c r="C3" s="582" t="s">
        <v>1838</v>
      </c>
      <c r="D3" s="582"/>
      <c r="E3" s="582"/>
      <c r="F3" s="582"/>
      <c r="G3" s="582"/>
      <c r="H3" s="582"/>
      <c r="I3" s="582"/>
      <c r="J3" s="582"/>
      <c r="K3" s="582"/>
      <c r="L3" s="582"/>
    </row>
    <row r="4" spans="1:12" ht="17.399999999999999" thickBot="1">
      <c r="A4" s="581"/>
      <c r="B4" s="581"/>
      <c r="C4" s="383">
        <v>7</v>
      </c>
      <c r="D4" s="383">
        <v>15</v>
      </c>
      <c r="E4" s="383">
        <v>20</v>
      </c>
      <c r="F4" s="383">
        <v>30</v>
      </c>
      <c r="G4" s="383">
        <v>50</v>
      </c>
      <c r="H4" s="383">
        <v>100</v>
      </c>
      <c r="I4" s="383">
        <v>150</v>
      </c>
      <c r="J4" s="383">
        <v>200</v>
      </c>
      <c r="K4" s="383">
        <v>500</v>
      </c>
      <c r="L4" s="383">
        <v>1000</v>
      </c>
    </row>
    <row r="5" spans="1:12" ht="34.200000000000003" thickBot="1">
      <c r="A5" s="384">
        <v>1</v>
      </c>
      <c r="B5" s="385" t="s">
        <v>1839</v>
      </c>
      <c r="C5" s="384">
        <v>2.6440000000000001</v>
      </c>
      <c r="D5" s="384">
        <v>2.1840000000000002</v>
      </c>
      <c r="E5" s="384">
        <v>1.913</v>
      </c>
      <c r="F5" s="384">
        <v>1.7470000000000001</v>
      </c>
      <c r="G5" s="384">
        <v>1.3240000000000001</v>
      </c>
      <c r="H5" s="384">
        <v>1.0449999999999999</v>
      </c>
      <c r="I5" s="384">
        <v>1.0069999999999999</v>
      </c>
      <c r="J5" s="384">
        <v>0.97499999999999998</v>
      </c>
      <c r="K5" s="384">
        <v>0.84099999999999997</v>
      </c>
      <c r="L5" s="384">
        <v>0.69599999999999995</v>
      </c>
    </row>
    <row r="7" spans="1:12" ht="17.399999999999999" thickBot="1">
      <c r="A7" s="382" t="s">
        <v>1840</v>
      </c>
    </row>
    <row r="8" spans="1:12" ht="17.399999999999999" thickBot="1">
      <c r="A8" s="581" t="s">
        <v>0</v>
      </c>
      <c r="B8" s="581" t="s">
        <v>1837</v>
      </c>
      <c r="C8" s="583" t="s">
        <v>1838</v>
      </c>
      <c r="D8" s="584"/>
      <c r="E8" s="584"/>
      <c r="F8" s="584"/>
      <c r="G8" s="584"/>
      <c r="H8" s="584"/>
      <c r="I8" s="584"/>
      <c r="J8" s="585"/>
      <c r="K8" s="386"/>
      <c r="L8" s="386"/>
    </row>
    <row r="9" spans="1:12" ht="17.399999999999999" thickBot="1">
      <c r="A9" s="581"/>
      <c r="B9" s="581"/>
      <c r="C9" s="383">
        <v>7</v>
      </c>
      <c r="D9" s="383">
        <v>15</v>
      </c>
      <c r="E9" s="383">
        <v>20</v>
      </c>
      <c r="F9" s="383">
        <v>30</v>
      </c>
      <c r="G9" s="383">
        <v>50</v>
      </c>
      <c r="H9" s="383">
        <v>100</v>
      </c>
      <c r="I9" s="383">
        <v>150</v>
      </c>
      <c r="J9" s="383">
        <v>200</v>
      </c>
      <c r="K9" s="386"/>
      <c r="L9" s="386"/>
    </row>
    <row r="10" spans="1:12" ht="34.200000000000003" thickBot="1">
      <c r="A10" s="384">
        <v>1</v>
      </c>
      <c r="B10" s="385" t="s">
        <v>1841</v>
      </c>
      <c r="C10" s="384">
        <v>2.8090000000000002</v>
      </c>
      <c r="D10" s="384">
        <v>2.133</v>
      </c>
      <c r="E10" s="384">
        <v>1.964</v>
      </c>
      <c r="F10" s="384">
        <v>1.782</v>
      </c>
      <c r="G10" s="384">
        <v>1.71</v>
      </c>
      <c r="H10" s="384">
        <v>1.3460000000000001</v>
      </c>
      <c r="I10" s="384">
        <v>1.2869999999999999</v>
      </c>
      <c r="J10" s="384">
        <v>1.248</v>
      </c>
      <c r="K10" s="387"/>
      <c r="L10" s="387"/>
    </row>
    <row r="11" spans="1:12" ht="34.200000000000003" thickBot="1">
      <c r="A11" s="384">
        <v>2</v>
      </c>
      <c r="B11" s="385" t="s">
        <v>1842</v>
      </c>
      <c r="C11" s="384">
        <v>1.855</v>
      </c>
      <c r="D11" s="384">
        <v>1.532</v>
      </c>
      <c r="E11" s="384"/>
      <c r="F11" s="384"/>
      <c r="G11" s="384"/>
      <c r="H11" s="384"/>
      <c r="I11" s="384"/>
      <c r="J11" s="384"/>
    </row>
    <row r="13" spans="1:12">
      <c r="A13" s="381" t="s">
        <v>1843</v>
      </c>
    </row>
    <row r="14" spans="1:12" ht="17.399999999999999" thickBot="1">
      <c r="A14" s="382" t="s">
        <v>1836</v>
      </c>
    </row>
    <row r="15" spans="1:12" s="386" customFormat="1" ht="17.399999999999999" thickBot="1">
      <c r="A15" s="586" t="s">
        <v>0</v>
      </c>
      <c r="B15" s="586" t="s">
        <v>1837</v>
      </c>
      <c r="C15" s="586" t="s">
        <v>1838</v>
      </c>
      <c r="D15" s="586"/>
      <c r="E15" s="586"/>
      <c r="F15" s="586"/>
      <c r="G15" s="586"/>
      <c r="H15" s="586"/>
      <c r="I15" s="586"/>
      <c r="J15" s="586"/>
      <c r="K15" s="586"/>
      <c r="L15" s="586"/>
    </row>
    <row r="16" spans="1:12" s="386" customFormat="1" ht="17.399999999999999" thickBot="1">
      <c r="A16" s="586"/>
      <c r="B16" s="586"/>
      <c r="C16" s="388">
        <v>7</v>
      </c>
      <c r="D16" s="388">
        <v>15</v>
      </c>
      <c r="E16" s="388">
        <v>20</v>
      </c>
      <c r="F16" s="388">
        <v>30</v>
      </c>
      <c r="G16" s="388">
        <v>50</v>
      </c>
      <c r="H16" s="388">
        <v>100</v>
      </c>
      <c r="I16" s="388">
        <v>150</v>
      </c>
      <c r="J16" s="388">
        <v>200</v>
      </c>
      <c r="K16" s="388">
        <v>500</v>
      </c>
      <c r="L16" s="388">
        <v>1000</v>
      </c>
    </row>
    <row r="17" spans="1:12" ht="34.200000000000003" thickBot="1">
      <c r="A17" s="389">
        <v>1</v>
      </c>
      <c r="B17" s="390" t="s">
        <v>1839</v>
      </c>
      <c r="C17" s="389">
        <v>0.99199999999999999</v>
      </c>
      <c r="D17" s="389">
        <v>0.73899999999999999</v>
      </c>
      <c r="E17" s="389">
        <v>0.65200000000000002</v>
      </c>
      <c r="F17" s="389">
        <v>0.53300000000000003</v>
      </c>
      <c r="G17" s="389">
        <v>0.42</v>
      </c>
      <c r="H17" s="389">
        <v>0.31</v>
      </c>
      <c r="I17" s="389">
        <v>0.253</v>
      </c>
      <c r="J17" s="389">
        <v>0.20499999999999999</v>
      </c>
      <c r="K17" s="389">
        <v>0.16400000000000001</v>
      </c>
      <c r="L17" s="389">
        <v>0.14399999999999999</v>
      </c>
    </row>
    <row r="19" spans="1:12" ht="17.399999999999999" thickBot="1">
      <c r="A19" s="382" t="s">
        <v>1840</v>
      </c>
    </row>
    <row r="20" spans="1:12" s="386" customFormat="1" ht="17.399999999999999" thickBot="1">
      <c r="A20" s="587" t="s">
        <v>0</v>
      </c>
      <c r="B20" s="589" t="s">
        <v>1837</v>
      </c>
      <c r="C20" s="591" t="s">
        <v>1844</v>
      </c>
      <c r="D20" s="592"/>
      <c r="E20" s="592"/>
      <c r="F20" s="592"/>
      <c r="G20" s="592"/>
      <c r="H20" s="592"/>
      <c r="I20" s="592"/>
      <c r="J20" s="593"/>
    </row>
    <row r="21" spans="1:12" s="386" customFormat="1" ht="17.399999999999999" thickBot="1">
      <c r="A21" s="588"/>
      <c r="B21" s="590"/>
      <c r="C21" s="392">
        <v>7</v>
      </c>
      <c r="D21" s="392">
        <v>15</v>
      </c>
      <c r="E21" s="392">
        <v>20</v>
      </c>
      <c r="F21" s="392">
        <v>30</v>
      </c>
      <c r="G21" s="392">
        <v>50</v>
      </c>
      <c r="H21" s="392">
        <v>100</v>
      </c>
      <c r="I21" s="392">
        <v>150</v>
      </c>
      <c r="J21" s="392">
        <v>200</v>
      </c>
    </row>
    <row r="22" spans="1:12" ht="34.200000000000003" thickBot="1">
      <c r="A22" s="393">
        <v>2</v>
      </c>
      <c r="B22" s="394" t="s">
        <v>1841</v>
      </c>
      <c r="C22" s="395">
        <v>0.99199999999999999</v>
      </c>
      <c r="D22" s="395">
        <v>0.90600000000000003</v>
      </c>
      <c r="E22" s="395">
        <v>0.81200000000000006</v>
      </c>
      <c r="F22" s="395">
        <v>0.76300000000000001</v>
      </c>
      <c r="G22" s="395">
        <v>0.64800000000000002</v>
      </c>
      <c r="H22" s="395">
        <v>0.48499999999999999</v>
      </c>
      <c r="I22" s="395">
        <v>0.437</v>
      </c>
      <c r="J22" s="395">
        <v>0.38100000000000001</v>
      </c>
    </row>
    <row r="23" spans="1:12" ht="34.200000000000003" thickBot="1">
      <c r="A23" s="393">
        <v>3</v>
      </c>
      <c r="B23" s="394" t="s">
        <v>1842</v>
      </c>
      <c r="C23" s="395">
        <v>3.64</v>
      </c>
      <c r="D23" s="395">
        <v>3.24</v>
      </c>
      <c r="E23" s="395"/>
      <c r="F23" s="395"/>
      <c r="G23" s="395"/>
      <c r="H23" s="395"/>
      <c r="I23" s="395"/>
      <c r="J23" s="395"/>
    </row>
    <row r="25" spans="1:12">
      <c r="A25" s="381" t="s">
        <v>1845</v>
      </c>
    </row>
    <row r="26" spans="1:12" ht="17.399999999999999" thickBot="1">
      <c r="A26" s="382" t="s">
        <v>1836</v>
      </c>
    </row>
    <row r="27" spans="1:12" ht="17.399999999999999" thickBot="1">
      <c r="A27" s="589" t="s">
        <v>0</v>
      </c>
      <c r="B27" s="589" t="s">
        <v>1837</v>
      </c>
      <c r="C27" s="591" t="s">
        <v>1838</v>
      </c>
      <c r="D27" s="592"/>
      <c r="E27" s="592"/>
      <c r="F27" s="592"/>
      <c r="G27" s="592"/>
      <c r="H27" s="592"/>
      <c r="I27" s="592"/>
      <c r="J27" s="592"/>
      <c r="K27" s="592"/>
      <c r="L27" s="593"/>
    </row>
    <row r="28" spans="1:12" ht="17.399999999999999" thickBot="1">
      <c r="A28" s="590"/>
      <c r="B28" s="590"/>
      <c r="C28" s="392">
        <v>7</v>
      </c>
      <c r="D28" s="392">
        <v>15</v>
      </c>
      <c r="E28" s="392">
        <v>20</v>
      </c>
      <c r="F28" s="392">
        <v>30</v>
      </c>
      <c r="G28" s="392">
        <v>50</v>
      </c>
      <c r="H28" s="392">
        <v>100</v>
      </c>
      <c r="I28" s="392">
        <v>150</v>
      </c>
      <c r="J28" s="392">
        <v>200</v>
      </c>
      <c r="K28" s="392">
        <v>500</v>
      </c>
      <c r="L28" s="392">
        <v>1000</v>
      </c>
    </row>
    <row r="29" spans="1:12" ht="34.200000000000003" thickBot="1">
      <c r="A29" s="393">
        <v>1</v>
      </c>
      <c r="B29" s="394" t="s">
        <v>1839</v>
      </c>
      <c r="C29" s="395">
        <v>1.4990000000000001</v>
      </c>
      <c r="D29" s="395">
        <v>1.198</v>
      </c>
      <c r="E29" s="395">
        <v>0.99099999999999999</v>
      </c>
      <c r="F29" s="395">
        <v>0.82</v>
      </c>
      <c r="G29" s="395">
        <v>0.64600000000000002</v>
      </c>
      <c r="H29" s="395">
        <v>0.52200000000000002</v>
      </c>
      <c r="I29" s="395">
        <v>0.46100000000000002</v>
      </c>
      <c r="J29" s="395">
        <v>0.41099999999999998</v>
      </c>
      <c r="K29" s="395">
        <v>0.32100000000000001</v>
      </c>
      <c r="L29" s="395">
        <v>0.24</v>
      </c>
    </row>
    <row r="31" spans="1:12" ht="17.399999999999999" thickBot="1">
      <c r="A31" s="382" t="s">
        <v>1840</v>
      </c>
    </row>
    <row r="32" spans="1:12" ht="17.399999999999999" thickBot="1">
      <c r="A32" s="589" t="s">
        <v>0</v>
      </c>
      <c r="B32" s="589" t="s">
        <v>1837</v>
      </c>
      <c r="C32" s="591" t="s">
        <v>1844</v>
      </c>
      <c r="D32" s="592"/>
      <c r="E32" s="592"/>
      <c r="F32" s="592"/>
      <c r="G32" s="592"/>
      <c r="H32" s="592"/>
      <c r="I32" s="592"/>
      <c r="J32" s="593"/>
    </row>
    <row r="33" spans="1:12" ht="17.399999999999999" thickBot="1">
      <c r="A33" s="590"/>
      <c r="B33" s="590"/>
      <c r="C33" s="392">
        <v>7</v>
      </c>
      <c r="D33" s="392">
        <v>15</v>
      </c>
      <c r="E33" s="392">
        <v>20</v>
      </c>
      <c r="F33" s="392">
        <v>30</v>
      </c>
      <c r="G33" s="392">
        <v>50</v>
      </c>
      <c r="H33" s="392">
        <v>100</v>
      </c>
      <c r="I33" s="392">
        <v>150</v>
      </c>
      <c r="J33" s="392">
        <v>200</v>
      </c>
    </row>
    <row r="34" spans="1:12" ht="34.200000000000003" thickBot="1">
      <c r="A34" s="393">
        <v>2</v>
      </c>
      <c r="B34" s="394" t="s">
        <v>1841</v>
      </c>
      <c r="C34" s="395">
        <v>3.3759999999999999</v>
      </c>
      <c r="D34" s="395">
        <v>3.1549999999999998</v>
      </c>
      <c r="E34" s="395">
        <v>3.0230000000000001</v>
      </c>
      <c r="F34" s="395">
        <v>2.847</v>
      </c>
      <c r="G34" s="395">
        <v>2.5059999999999998</v>
      </c>
      <c r="H34" s="395">
        <v>2.2109999999999999</v>
      </c>
      <c r="I34" s="395">
        <v>2.0910000000000002</v>
      </c>
      <c r="J34" s="395">
        <v>1.9750000000000001</v>
      </c>
    </row>
    <row r="36" spans="1:12">
      <c r="A36" s="381" t="s">
        <v>1846</v>
      </c>
    </row>
    <row r="37" spans="1:12" ht="17.399999999999999" thickBot="1">
      <c r="A37" s="382" t="s">
        <v>1836</v>
      </c>
    </row>
    <row r="38" spans="1:12" ht="17.399999999999999" thickBot="1">
      <c r="A38" s="589" t="s">
        <v>0</v>
      </c>
      <c r="B38" s="589" t="s">
        <v>1837</v>
      </c>
      <c r="C38" s="591" t="s">
        <v>1838</v>
      </c>
      <c r="D38" s="592"/>
      <c r="E38" s="592"/>
      <c r="F38" s="592"/>
      <c r="G38" s="592"/>
      <c r="H38" s="592"/>
      <c r="I38" s="592"/>
      <c r="J38" s="592"/>
      <c r="K38" s="592"/>
      <c r="L38" s="593"/>
    </row>
    <row r="39" spans="1:12" ht="17.399999999999999" thickBot="1">
      <c r="A39" s="590"/>
      <c r="B39" s="590"/>
      <c r="C39" s="396">
        <v>7</v>
      </c>
      <c r="D39" s="396">
        <v>15</v>
      </c>
      <c r="E39" s="396">
        <v>20</v>
      </c>
      <c r="F39" s="396">
        <v>30</v>
      </c>
      <c r="G39" s="396">
        <v>50</v>
      </c>
      <c r="H39" s="396">
        <v>100</v>
      </c>
      <c r="I39" s="396">
        <v>150</v>
      </c>
      <c r="J39" s="396">
        <v>200</v>
      </c>
      <c r="K39" s="396">
        <v>500</v>
      </c>
      <c r="L39" s="391">
        <v>1000</v>
      </c>
    </row>
    <row r="40" spans="1:12" ht="34.200000000000003" thickBot="1">
      <c r="A40" s="397">
        <v>1</v>
      </c>
      <c r="B40" s="398" t="s">
        <v>1839</v>
      </c>
      <c r="C40" s="397">
        <v>0.105</v>
      </c>
      <c r="D40" s="397">
        <v>7.3999999999999996E-2</v>
      </c>
      <c r="E40" s="397">
        <v>6.6000000000000003E-2</v>
      </c>
      <c r="F40" s="397">
        <v>5.8999999999999997E-2</v>
      </c>
      <c r="G40" s="397">
        <v>4.7E-2</v>
      </c>
      <c r="H40" s="397">
        <v>3.5000000000000003E-2</v>
      </c>
      <c r="I40" s="397">
        <v>0.03</v>
      </c>
      <c r="J40" s="397">
        <v>2.5999999999999999E-2</v>
      </c>
      <c r="K40" s="397">
        <v>1.52E-2</v>
      </c>
      <c r="L40" s="389">
        <v>1.4200000000000001E-2</v>
      </c>
    </row>
    <row r="42" spans="1:12" ht="17.399999999999999" thickBot="1">
      <c r="A42" s="399" t="s">
        <v>1840</v>
      </c>
    </row>
    <row r="43" spans="1:12" ht="17.399999999999999" thickBot="1">
      <c r="A43" s="589" t="s">
        <v>0</v>
      </c>
      <c r="B43" s="589" t="s">
        <v>1837</v>
      </c>
      <c r="C43" s="591" t="s">
        <v>1844</v>
      </c>
      <c r="D43" s="592"/>
      <c r="E43" s="592"/>
      <c r="F43" s="592"/>
      <c r="G43" s="592"/>
      <c r="H43" s="592"/>
      <c r="I43" s="592"/>
      <c r="J43" s="593"/>
    </row>
    <row r="44" spans="1:12" ht="17.399999999999999" thickBot="1">
      <c r="A44" s="590"/>
      <c r="B44" s="590"/>
      <c r="C44" s="392">
        <v>7</v>
      </c>
      <c r="D44" s="392">
        <v>15</v>
      </c>
      <c r="E44" s="392">
        <v>20</v>
      </c>
      <c r="F44" s="392">
        <v>30</v>
      </c>
      <c r="G44" s="392">
        <v>50</v>
      </c>
      <c r="H44" s="392">
        <v>100</v>
      </c>
      <c r="I44" s="392">
        <v>150</v>
      </c>
      <c r="J44" s="392">
        <v>200</v>
      </c>
    </row>
    <row r="45" spans="1:12" ht="34.200000000000003" thickBot="1">
      <c r="A45" s="393">
        <v>2</v>
      </c>
      <c r="B45" s="394" t="s">
        <v>1841</v>
      </c>
      <c r="C45" s="395">
        <v>0.126</v>
      </c>
      <c r="D45" s="395">
        <v>8.7999999999999995E-2</v>
      </c>
      <c r="E45" s="395">
        <v>8.5000000000000006E-2</v>
      </c>
      <c r="F45" s="395">
        <v>7.6999999999999999E-2</v>
      </c>
      <c r="G45" s="395">
        <v>6.5000000000000002E-2</v>
      </c>
      <c r="H45" s="395">
        <v>5.0999999999999997E-2</v>
      </c>
      <c r="I45" s="395">
        <v>4.2000000000000003E-2</v>
      </c>
      <c r="J45" s="395">
        <v>3.5999999999999997E-2</v>
      </c>
    </row>
    <row r="47" spans="1:12">
      <c r="A47" s="400" t="s">
        <v>1847</v>
      </c>
    </row>
    <row r="48" spans="1:12" ht="17.399999999999999" thickBot="1">
      <c r="A48" s="399" t="s">
        <v>1836</v>
      </c>
    </row>
    <row r="49" spans="1:12" ht="17.399999999999999" thickBot="1">
      <c r="A49" s="589" t="s">
        <v>0</v>
      </c>
      <c r="B49" s="589" t="s">
        <v>1837</v>
      </c>
      <c r="C49" s="591" t="s">
        <v>1838</v>
      </c>
      <c r="D49" s="592"/>
      <c r="E49" s="592"/>
      <c r="F49" s="592"/>
      <c r="G49" s="592"/>
      <c r="H49" s="592"/>
      <c r="I49" s="592"/>
      <c r="J49" s="592"/>
      <c r="K49" s="592"/>
      <c r="L49" s="593"/>
    </row>
    <row r="50" spans="1:12" ht="17.399999999999999" thickBot="1">
      <c r="A50" s="590"/>
      <c r="B50" s="590"/>
      <c r="C50" s="392">
        <v>7</v>
      </c>
      <c r="D50" s="392">
        <v>15</v>
      </c>
      <c r="E50" s="392">
        <v>20</v>
      </c>
      <c r="F50" s="392">
        <v>30</v>
      </c>
      <c r="G50" s="392">
        <v>50</v>
      </c>
      <c r="H50" s="392">
        <v>100</v>
      </c>
      <c r="I50" s="392">
        <v>150</v>
      </c>
      <c r="J50" s="392">
        <v>200</v>
      </c>
      <c r="K50" s="392">
        <v>500</v>
      </c>
      <c r="L50" s="392">
        <v>1000</v>
      </c>
    </row>
    <row r="51" spans="1:12" ht="34.200000000000003" thickBot="1">
      <c r="A51" s="393">
        <v>1</v>
      </c>
      <c r="B51" s="394" t="s">
        <v>1839</v>
      </c>
      <c r="C51" s="395">
        <v>8.6999999999999994E-2</v>
      </c>
      <c r="D51" s="395">
        <v>6.0999999999999999E-2</v>
      </c>
      <c r="E51" s="395">
        <v>5.3999999999999999E-2</v>
      </c>
      <c r="F51" s="395">
        <v>4.2999999999999997E-2</v>
      </c>
      <c r="G51" s="395">
        <v>0.03</v>
      </c>
      <c r="H51" s="395">
        <v>2.1999999999999999E-2</v>
      </c>
      <c r="I51" s="395">
        <v>1.9E-2</v>
      </c>
      <c r="J51" s="395">
        <v>1.6E-2</v>
      </c>
      <c r="K51" s="395">
        <v>1.0999999999999999E-2</v>
      </c>
      <c r="L51" s="395">
        <v>8.0000000000000002E-3</v>
      </c>
    </row>
    <row r="53" spans="1:12" ht="17.399999999999999" thickBot="1">
      <c r="A53" s="399" t="s">
        <v>1840</v>
      </c>
    </row>
    <row r="54" spans="1:12" ht="17.399999999999999" thickBot="1">
      <c r="A54" s="589" t="s">
        <v>0</v>
      </c>
      <c r="B54" s="589" t="s">
        <v>1837</v>
      </c>
      <c r="C54" s="591" t="s">
        <v>1844</v>
      </c>
      <c r="D54" s="592"/>
      <c r="E54" s="592"/>
      <c r="F54" s="592"/>
      <c r="G54" s="592"/>
      <c r="H54" s="592"/>
      <c r="I54" s="592"/>
      <c r="J54" s="593"/>
    </row>
    <row r="55" spans="1:12" ht="17.399999999999999" thickBot="1">
      <c r="A55" s="590"/>
      <c r="B55" s="590"/>
      <c r="C55" s="392">
        <v>7</v>
      </c>
      <c r="D55" s="392">
        <v>15</v>
      </c>
      <c r="E55" s="392">
        <v>20</v>
      </c>
      <c r="F55" s="392">
        <v>30</v>
      </c>
      <c r="G55" s="392">
        <v>50</v>
      </c>
      <c r="H55" s="392">
        <v>100</v>
      </c>
      <c r="I55" s="392">
        <v>150</v>
      </c>
      <c r="J55" s="392">
        <v>200</v>
      </c>
    </row>
    <row r="56" spans="1:12" ht="34.200000000000003" thickBot="1">
      <c r="A56" s="393">
        <v>2</v>
      </c>
      <c r="B56" s="394" t="s">
        <v>1841</v>
      </c>
      <c r="C56" s="395">
        <v>9.5000000000000001E-2</v>
      </c>
      <c r="D56" s="395">
        <v>6.6000000000000003E-2</v>
      </c>
      <c r="E56" s="395">
        <v>5.8999999999999997E-2</v>
      </c>
      <c r="F56" s="395">
        <v>4.7E-2</v>
      </c>
      <c r="G56" s="395">
        <v>3.2000000000000001E-2</v>
      </c>
      <c r="H56" s="395">
        <v>2.4E-2</v>
      </c>
      <c r="I56" s="395">
        <v>0.02</v>
      </c>
      <c r="J56" s="395">
        <v>1.7000000000000001E-2</v>
      </c>
    </row>
    <row r="58" spans="1:12">
      <c r="A58" s="381" t="s">
        <v>1848</v>
      </c>
    </row>
    <row r="59" spans="1:12" ht="17.399999999999999" thickBot="1">
      <c r="A59" s="399" t="s">
        <v>1836</v>
      </c>
    </row>
    <row r="60" spans="1:12" ht="17.399999999999999" thickBot="1">
      <c r="A60" s="589" t="s">
        <v>0</v>
      </c>
      <c r="B60" s="589" t="s">
        <v>1837</v>
      </c>
      <c r="C60" s="591" t="s">
        <v>1838</v>
      </c>
      <c r="D60" s="592"/>
      <c r="E60" s="592"/>
      <c r="F60" s="592"/>
      <c r="G60" s="592"/>
      <c r="H60" s="592"/>
      <c r="I60" s="592"/>
      <c r="J60" s="592"/>
      <c r="K60" s="592"/>
      <c r="L60" s="593"/>
    </row>
    <row r="61" spans="1:12" ht="17.399999999999999" thickBot="1">
      <c r="A61" s="590"/>
      <c r="B61" s="590"/>
      <c r="C61" s="392">
        <v>7</v>
      </c>
      <c r="D61" s="392">
        <v>15</v>
      </c>
      <c r="E61" s="392">
        <v>20</v>
      </c>
      <c r="F61" s="392">
        <v>30</v>
      </c>
      <c r="G61" s="392">
        <v>50</v>
      </c>
      <c r="H61" s="392">
        <v>100</v>
      </c>
      <c r="I61" s="392">
        <v>150</v>
      </c>
      <c r="J61" s="392">
        <v>200</v>
      </c>
      <c r="K61" s="392">
        <v>500</v>
      </c>
      <c r="L61" s="392">
        <v>1000</v>
      </c>
    </row>
    <row r="62" spans="1:12" ht="34.200000000000003" thickBot="1">
      <c r="A62" s="393">
        <v>1</v>
      </c>
      <c r="B62" s="394" t="s">
        <v>1839</v>
      </c>
      <c r="C62" s="395">
        <v>7.8E-2</v>
      </c>
      <c r="D62" s="395">
        <v>0.05</v>
      </c>
      <c r="E62" s="395">
        <v>4.3999999999999997E-2</v>
      </c>
      <c r="F62" s="395">
        <v>3.4000000000000002E-2</v>
      </c>
      <c r="G62" s="395">
        <v>2.5999999999999999E-2</v>
      </c>
      <c r="H62" s="395">
        <v>1.7999999999999999E-2</v>
      </c>
      <c r="I62" s="395">
        <v>1.4999999999999999E-2</v>
      </c>
      <c r="J62" s="395">
        <v>1.2999999999999999E-2</v>
      </c>
      <c r="K62" s="395">
        <v>0.01</v>
      </c>
      <c r="L62" s="395">
        <v>7.0000000000000001E-3</v>
      </c>
    </row>
    <row r="64" spans="1:12" ht="17.399999999999999" thickBot="1">
      <c r="A64" s="399" t="s">
        <v>1840</v>
      </c>
    </row>
    <row r="65" spans="1:12" ht="17.399999999999999" thickBot="1">
      <c r="A65" s="589" t="s">
        <v>0</v>
      </c>
      <c r="B65" s="589" t="s">
        <v>1837</v>
      </c>
      <c r="C65" s="591" t="s">
        <v>1844</v>
      </c>
      <c r="D65" s="592"/>
      <c r="E65" s="592"/>
      <c r="F65" s="592"/>
      <c r="G65" s="592"/>
      <c r="H65" s="592"/>
      <c r="I65" s="592"/>
      <c r="J65" s="593"/>
    </row>
    <row r="66" spans="1:12" ht="17.399999999999999" thickBot="1">
      <c r="A66" s="590"/>
      <c r="B66" s="590"/>
      <c r="C66" s="392">
        <v>7</v>
      </c>
      <c r="D66" s="392">
        <v>15</v>
      </c>
      <c r="E66" s="392">
        <v>20</v>
      </c>
      <c r="F66" s="392">
        <v>30</v>
      </c>
      <c r="G66" s="392">
        <v>50</v>
      </c>
      <c r="H66" s="392">
        <v>100</v>
      </c>
      <c r="I66" s="392">
        <v>150</v>
      </c>
      <c r="J66" s="392">
        <v>200</v>
      </c>
    </row>
    <row r="67" spans="1:12" ht="34.200000000000003" thickBot="1">
      <c r="A67" s="393">
        <v>2</v>
      </c>
      <c r="B67" s="394" t="s">
        <v>1841</v>
      </c>
      <c r="C67" s="395">
        <v>8.5000000000000006E-2</v>
      </c>
      <c r="D67" s="395">
        <v>5.3999999999999999E-2</v>
      </c>
      <c r="E67" s="395">
        <v>4.8000000000000001E-2</v>
      </c>
      <c r="F67" s="395">
        <v>3.6999999999999998E-2</v>
      </c>
      <c r="G67" s="395">
        <v>2.8000000000000001E-2</v>
      </c>
      <c r="H67" s="395">
        <v>1.9E-2</v>
      </c>
      <c r="I67" s="395">
        <v>1.6E-2</v>
      </c>
      <c r="J67" s="395">
        <v>1.4E-2</v>
      </c>
    </row>
    <row r="69" spans="1:12">
      <c r="A69" s="381" t="s">
        <v>1849</v>
      </c>
    </row>
    <row r="70" spans="1:12" ht="17.399999999999999" thickBot="1">
      <c r="A70" s="399" t="s">
        <v>1836</v>
      </c>
    </row>
    <row r="71" spans="1:12" ht="17.399999999999999" thickBot="1">
      <c r="A71" s="589" t="s">
        <v>0</v>
      </c>
      <c r="B71" s="589" t="s">
        <v>1837</v>
      </c>
      <c r="C71" s="591" t="s">
        <v>1850</v>
      </c>
      <c r="D71" s="592"/>
      <c r="E71" s="592"/>
      <c r="F71" s="592"/>
      <c r="G71" s="592"/>
      <c r="H71" s="592"/>
      <c r="I71" s="592"/>
      <c r="J71" s="592"/>
      <c r="K71" s="592"/>
      <c r="L71" s="593"/>
    </row>
    <row r="72" spans="1:12" ht="17.399999999999999" thickBot="1">
      <c r="A72" s="590"/>
      <c r="B72" s="590"/>
      <c r="C72" s="396">
        <v>7</v>
      </c>
      <c r="D72" s="396">
        <v>15</v>
      </c>
      <c r="E72" s="396">
        <v>20</v>
      </c>
      <c r="F72" s="396">
        <v>30</v>
      </c>
      <c r="G72" s="396">
        <v>50</v>
      </c>
      <c r="H72" s="396">
        <v>100</v>
      </c>
      <c r="I72" s="396">
        <v>150</v>
      </c>
      <c r="J72" s="396">
        <v>200</v>
      </c>
      <c r="K72" s="396">
        <v>500</v>
      </c>
      <c r="L72" s="391">
        <v>1000</v>
      </c>
    </row>
    <row r="73" spans="1:12" ht="34.200000000000003" thickBot="1">
      <c r="A73" s="397">
        <v>1</v>
      </c>
      <c r="B73" s="398" t="s">
        <v>1839</v>
      </c>
      <c r="C73" s="397">
        <v>0.36199999999999999</v>
      </c>
      <c r="D73" s="397">
        <v>0.33900000000000002</v>
      </c>
      <c r="E73" s="397">
        <v>0.30499999999999999</v>
      </c>
      <c r="F73" s="397">
        <v>0.255</v>
      </c>
      <c r="G73" s="397">
        <v>0.16400000000000001</v>
      </c>
      <c r="H73" s="397">
        <v>9.9000000000000005E-2</v>
      </c>
      <c r="I73" s="397">
        <v>7.9000000000000001E-2</v>
      </c>
      <c r="J73" s="397">
        <v>6.3E-2</v>
      </c>
      <c r="K73" s="397">
        <v>4.7E-2</v>
      </c>
      <c r="L73" s="389">
        <v>2.8000000000000001E-2</v>
      </c>
    </row>
    <row r="75" spans="1:12">
      <c r="A75" s="400" t="s">
        <v>1851</v>
      </c>
    </row>
    <row r="76" spans="1:12" ht="17.399999999999999" thickBot="1">
      <c r="A76" s="399" t="s">
        <v>1836</v>
      </c>
    </row>
    <row r="77" spans="1:12" ht="17.399999999999999" thickBot="1">
      <c r="A77" s="589" t="s">
        <v>0</v>
      </c>
      <c r="B77" s="589" t="s">
        <v>1837</v>
      </c>
      <c r="C77" s="591" t="s">
        <v>1844</v>
      </c>
      <c r="D77" s="592"/>
      <c r="E77" s="592"/>
      <c r="F77" s="592"/>
      <c r="G77" s="592"/>
      <c r="H77" s="592"/>
      <c r="I77" s="592"/>
      <c r="J77" s="592"/>
      <c r="K77" s="592"/>
      <c r="L77" s="593"/>
    </row>
    <row r="78" spans="1:12" ht="17.399999999999999" thickBot="1">
      <c r="A78" s="590"/>
      <c r="B78" s="590"/>
      <c r="C78" s="392">
        <v>7</v>
      </c>
      <c r="D78" s="392">
        <v>15</v>
      </c>
      <c r="E78" s="392">
        <v>20</v>
      </c>
      <c r="F78" s="392">
        <v>30</v>
      </c>
      <c r="G78" s="392">
        <v>50</v>
      </c>
      <c r="H78" s="392">
        <v>100</v>
      </c>
      <c r="I78" s="392">
        <v>150</v>
      </c>
      <c r="J78" s="392">
        <v>200</v>
      </c>
      <c r="K78" s="392">
        <v>500</v>
      </c>
      <c r="L78" s="392">
        <v>1000</v>
      </c>
    </row>
    <row r="79" spans="1:12" ht="34.200000000000003" thickBot="1">
      <c r="A79" s="393">
        <v>1</v>
      </c>
      <c r="B79" s="394" t="s">
        <v>1852</v>
      </c>
      <c r="C79" s="395">
        <v>0.28299999999999997</v>
      </c>
      <c r="D79" s="395">
        <v>0.22800000000000001</v>
      </c>
      <c r="E79" s="395">
        <v>0.20599999999999999</v>
      </c>
      <c r="F79" s="395">
        <v>0.17199999999999999</v>
      </c>
      <c r="G79" s="395">
        <v>0.12</v>
      </c>
      <c r="H79" s="395">
        <v>7.8E-2</v>
      </c>
      <c r="I79" s="395">
        <v>7.1999999999999995E-2</v>
      </c>
      <c r="J79" s="395">
        <v>6.4000000000000001E-2</v>
      </c>
      <c r="K79" s="395">
        <v>5.2999999999999999E-2</v>
      </c>
      <c r="L79" s="395">
        <v>4.1000000000000002E-2</v>
      </c>
    </row>
    <row r="81" spans="1:12" ht="17.399999999999999" thickBot="1">
      <c r="A81" s="399" t="s">
        <v>1840</v>
      </c>
    </row>
    <row r="82" spans="1:12" ht="17.399999999999999" thickBot="1">
      <c r="A82" s="589" t="s">
        <v>0</v>
      </c>
      <c r="B82" s="589" t="s">
        <v>1837</v>
      </c>
      <c r="C82" s="591" t="s">
        <v>1844</v>
      </c>
      <c r="D82" s="592"/>
      <c r="E82" s="592"/>
      <c r="F82" s="592"/>
      <c r="G82" s="592"/>
      <c r="H82" s="592"/>
      <c r="I82" s="592"/>
      <c r="J82" s="593"/>
    </row>
    <row r="83" spans="1:12" ht="17.399999999999999" thickBot="1">
      <c r="A83" s="590"/>
      <c r="B83" s="590"/>
      <c r="C83" s="392">
        <v>7</v>
      </c>
      <c r="D83" s="392">
        <v>15</v>
      </c>
      <c r="E83" s="392">
        <v>20</v>
      </c>
      <c r="F83" s="392">
        <v>30</v>
      </c>
      <c r="G83" s="392">
        <v>50</v>
      </c>
      <c r="H83" s="392">
        <v>100</v>
      </c>
      <c r="I83" s="392">
        <v>150</v>
      </c>
      <c r="J83" s="392">
        <v>200</v>
      </c>
    </row>
    <row r="84" spans="1:12" ht="34.200000000000003" thickBot="1">
      <c r="A84" s="393">
        <v>2</v>
      </c>
      <c r="B84" s="394" t="s">
        <v>1841</v>
      </c>
      <c r="C84" s="395">
        <v>0.40500000000000003</v>
      </c>
      <c r="D84" s="395">
        <v>0.33600000000000002</v>
      </c>
      <c r="E84" s="395">
        <v>0.311</v>
      </c>
      <c r="F84" s="395">
        <v>0.26500000000000001</v>
      </c>
      <c r="G84" s="395">
        <v>0.182</v>
      </c>
      <c r="H84" s="395">
        <v>0.11899999999999999</v>
      </c>
      <c r="I84" s="395">
        <v>0.109</v>
      </c>
      <c r="J84" s="395">
        <v>0.10199999999999999</v>
      </c>
    </row>
    <row r="86" spans="1:12">
      <c r="A86" s="400" t="s">
        <v>1853</v>
      </c>
    </row>
    <row r="87" spans="1:12" ht="17.399999999999999" thickBot="1">
      <c r="A87" s="399" t="s">
        <v>1836</v>
      </c>
    </row>
    <row r="88" spans="1:12" ht="17.399999999999999" thickBot="1">
      <c r="A88" s="589" t="s">
        <v>0</v>
      </c>
      <c r="B88" s="589" t="s">
        <v>1854</v>
      </c>
      <c r="C88" s="591" t="s">
        <v>1855</v>
      </c>
      <c r="D88" s="592"/>
      <c r="E88" s="592"/>
      <c r="F88" s="592"/>
      <c r="G88" s="592"/>
      <c r="H88" s="592"/>
      <c r="I88" s="592"/>
      <c r="J88" s="592"/>
      <c r="K88" s="592"/>
      <c r="L88" s="593"/>
    </row>
    <row r="89" spans="1:12" ht="17.399999999999999" thickBot="1">
      <c r="A89" s="590"/>
      <c r="B89" s="590"/>
      <c r="C89" s="392">
        <v>7</v>
      </c>
      <c r="D89" s="392">
        <v>15</v>
      </c>
      <c r="E89" s="392">
        <v>20</v>
      </c>
      <c r="F89" s="392">
        <v>30</v>
      </c>
      <c r="G89" s="392">
        <v>50</v>
      </c>
      <c r="H89" s="392">
        <v>100</v>
      </c>
      <c r="I89" s="392">
        <v>150</v>
      </c>
      <c r="J89" s="392">
        <v>200</v>
      </c>
      <c r="K89" s="392">
        <v>500</v>
      </c>
      <c r="L89" s="401">
        <v>1000</v>
      </c>
    </row>
    <row r="90" spans="1:12" ht="34.200000000000003" thickBot="1">
      <c r="A90" s="393">
        <v>1</v>
      </c>
      <c r="B90" s="394" t="s">
        <v>1839</v>
      </c>
      <c r="C90" s="395">
        <v>0.71799999999999997</v>
      </c>
      <c r="D90" s="395">
        <v>0.60199999999999998</v>
      </c>
      <c r="E90" s="395">
        <v>0.58299999999999996</v>
      </c>
      <c r="F90" s="395">
        <v>0.52300000000000002</v>
      </c>
      <c r="G90" s="395">
        <v>0.46800000000000003</v>
      </c>
      <c r="H90" s="395">
        <v>0.311</v>
      </c>
      <c r="I90" s="395">
        <v>0.27800000000000002</v>
      </c>
      <c r="J90" s="395">
        <v>0.25</v>
      </c>
      <c r="K90" s="395">
        <v>0.217</v>
      </c>
      <c r="L90" s="395">
        <v>0.14299999999999999</v>
      </c>
    </row>
    <row r="92" spans="1:12" ht="17.399999999999999" thickBot="1">
      <c r="A92" s="399" t="s">
        <v>1840</v>
      </c>
    </row>
    <row r="93" spans="1:12" ht="17.399999999999999" thickBot="1">
      <c r="A93" s="589" t="s">
        <v>0</v>
      </c>
      <c r="B93" s="589" t="s">
        <v>1837</v>
      </c>
      <c r="C93" s="591" t="s">
        <v>1844</v>
      </c>
      <c r="D93" s="592"/>
      <c r="E93" s="592"/>
      <c r="F93" s="592"/>
      <c r="G93" s="592"/>
      <c r="H93" s="592"/>
      <c r="I93" s="592"/>
      <c r="J93" s="593"/>
    </row>
    <row r="94" spans="1:12" ht="17.399999999999999" thickBot="1">
      <c r="A94" s="590"/>
      <c r="B94" s="590"/>
      <c r="C94" s="392">
        <v>7</v>
      </c>
      <c r="D94" s="392">
        <v>15</v>
      </c>
      <c r="E94" s="392">
        <v>20</v>
      </c>
      <c r="F94" s="392">
        <v>30</v>
      </c>
      <c r="G94" s="392">
        <v>50</v>
      </c>
      <c r="H94" s="392">
        <v>100</v>
      </c>
      <c r="I94" s="392">
        <v>150</v>
      </c>
      <c r="J94" s="392">
        <v>200</v>
      </c>
    </row>
    <row r="95" spans="1:12" ht="34.200000000000003" thickBot="1">
      <c r="A95" s="393">
        <v>2</v>
      </c>
      <c r="B95" s="394" t="s">
        <v>1841</v>
      </c>
      <c r="C95" s="395">
        <v>2.0630000000000002</v>
      </c>
      <c r="D95" s="395">
        <v>1.931</v>
      </c>
      <c r="E95" s="395">
        <v>1.833</v>
      </c>
      <c r="F95" s="395">
        <v>1.736</v>
      </c>
      <c r="G95" s="395">
        <v>1.595</v>
      </c>
      <c r="H95" s="395">
        <v>1.22</v>
      </c>
      <c r="I95" s="395">
        <v>1.091</v>
      </c>
      <c r="J95" s="395">
        <v>0.95599999999999996</v>
      </c>
    </row>
    <row r="97" spans="1:9" ht="17.399999999999999" thickBot="1">
      <c r="A97" s="334" t="s">
        <v>1856</v>
      </c>
    </row>
    <row r="98" spans="1:9" ht="17.399999999999999" thickBot="1">
      <c r="B98" s="594" t="s">
        <v>1857</v>
      </c>
      <c r="C98" s="596" t="s">
        <v>1858</v>
      </c>
      <c r="D98" s="597"/>
      <c r="E98" s="597"/>
      <c r="F98" s="597"/>
      <c r="G98" s="597"/>
      <c r="H98" s="597"/>
      <c r="I98" s="598"/>
    </row>
    <row r="99" spans="1:9" ht="17.399999999999999" thickBot="1">
      <c r="B99" s="595"/>
      <c r="C99" s="402">
        <v>5</v>
      </c>
      <c r="D99" s="402">
        <v>10</v>
      </c>
      <c r="E99" s="402">
        <v>50</v>
      </c>
      <c r="F99" s="402">
        <v>100</v>
      </c>
      <c r="G99" s="402">
        <v>500</v>
      </c>
      <c r="H99" s="403">
        <v>1000</v>
      </c>
      <c r="I99" s="403">
        <v>10000</v>
      </c>
    </row>
    <row r="100" spans="1:9" ht="17.399999999999999" thickBot="1">
      <c r="B100" s="404" t="s">
        <v>1859</v>
      </c>
      <c r="C100" s="405">
        <v>0.96</v>
      </c>
      <c r="D100" s="405">
        <v>0.64500000000000002</v>
      </c>
      <c r="E100" s="405">
        <v>0.45</v>
      </c>
      <c r="F100" s="405">
        <v>0.34499999999999997</v>
      </c>
      <c r="G100" s="405">
        <v>0.19500000000000001</v>
      </c>
      <c r="H100" s="405">
        <v>0.129</v>
      </c>
      <c r="I100" s="405">
        <v>6.9000000000000006E-2</v>
      </c>
    </row>
    <row r="101" spans="1:9" ht="17.399999999999999" thickBot="1">
      <c r="B101" s="404" t="s">
        <v>1860</v>
      </c>
      <c r="C101" s="405">
        <v>0.56999999999999995</v>
      </c>
      <c r="D101" s="405">
        <v>0.39</v>
      </c>
      <c r="E101" s="405">
        <v>0.28499999999999998</v>
      </c>
      <c r="F101" s="405">
        <v>0.22500000000000001</v>
      </c>
      <c r="G101" s="405">
        <v>0.13500000000000001</v>
      </c>
      <c r="H101" s="405">
        <v>0.09</v>
      </c>
      <c r="I101" s="405">
        <v>4.8000000000000001E-2</v>
      </c>
    </row>
  </sheetData>
  <mergeCells count="53">
    <mergeCell ref="A93:A94"/>
    <mergeCell ref="B93:B94"/>
    <mergeCell ref="C93:J93"/>
    <mergeCell ref="B98:B99"/>
    <mergeCell ref="C98:I98"/>
    <mergeCell ref="A82:A83"/>
    <mergeCell ref="B82:B83"/>
    <mergeCell ref="C82:J82"/>
    <mergeCell ref="A88:A89"/>
    <mergeCell ref="B88:B89"/>
    <mergeCell ref="C88:L88"/>
    <mergeCell ref="A71:A72"/>
    <mergeCell ref="B71:B72"/>
    <mergeCell ref="C71:L71"/>
    <mergeCell ref="A77:A78"/>
    <mergeCell ref="B77:B78"/>
    <mergeCell ref="C77:L77"/>
    <mergeCell ref="A60:A61"/>
    <mergeCell ref="B60:B61"/>
    <mergeCell ref="C60:L60"/>
    <mergeCell ref="A65:A66"/>
    <mergeCell ref="B65:B66"/>
    <mergeCell ref="C65:J65"/>
    <mergeCell ref="A49:A50"/>
    <mergeCell ref="B49:B50"/>
    <mergeCell ref="C49:L49"/>
    <mergeCell ref="A54:A55"/>
    <mergeCell ref="B54:B55"/>
    <mergeCell ref="C54:J54"/>
    <mergeCell ref="A38:A39"/>
    <mergeCell ref="B38:B39"/>
    <mergeCell ref="C38:L38"/>
    <mergeCell ref="A43:A44"/>
    <mergeCell ref="B43:B44"/>
    <mergeCell ref="C43:J43"/>
    <mergeCell ref="A27:A28"/>
    <mergeCell ref="B27:B28"/>
    <mergeCell ref="C27:L27"/>
    <mergeCell ref="A32:A33"/>
    <mergeCell ref="B32:B33"/>
    <mergeCell ref="C32:J32"/>
    <mergeCell ref="A15:A16"/>
    <mergeCell ref="B15:B16"/>
    <mergeCell ref="C15:L15"/>
    <mergeCell ref="A20:A21"/>
    <mergeCell ref="B20:B21"/>
    <mergeCell ref="C20:J20"/>
    <mergeCell ref="A3:A4"/>
    <mergeCell ref="B3:B4"/>
    <mergeCell ref="C3:L3"/>
    <mergeCell ref="A8:A9"/>
    <mergeCell ref="B8:B9"/>
    <mergeCell ref="C8:J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3" workbookViewId="0">
      <selection activeCell="B9" sqref="B9"/>
    </sheetView>
  </sheetViews>
  <sheetFormatPr defaultColWidth="9.109375" defaultRowHeight="16.8"/>
  <cols>
    <col min="1" max="1" width="5.44140625" style="1" customWidth="1"/>
    <col min="2" max="2" width="54.33203125" style="1" customWidth="1"/>
    <col min="3" max="3" width="18.33203125" style="1" customWidth="1"/>
    <col min="4" max="4" width="6.88671875" style="1" customWidth="1"/>
    <col min="5" max="5" width="12.44140625" style="1" customWidth="1"/>
    <col min="6" max="6" width="15" style="1" customWidth="1"/>
    <col min="7" max="7" width="34.33203125" style="1" customWidth="1"/>
    <col min="8" max="8" width="11.33203125" style="1" customWidth="1"/>
    <col min="9" max="16384" width="9.109375" style="1"/>
  </cols>
  <sheetData>
    <row r="1" spans="1:8">
      <c r="A1" s="556" t="s">
        <v>1411</v>
      </c>
      <c r="B1" s="556"/>
      <c r="C1" s="556"/>
      <c r="D1" s="556"/>
      <c r="E1" s="556"/>
      <c r="F1" s="556"/>
      <c r="G1" s="556"/>
    </row>
    <row r="2" spans="1:8">
      <c r="A2" s="2"/>
      <c r="B2" s="2"/>
      <c r="C2" s="2"/>
      <c r="D2" s="2"/>
      <c r="E2" s="2"/>
      <c r="F2" s="2"/>
      <c r="G2" s="2"/>
    </row>
    <row r="3" spans="1:8" ht="50.4">
      <c r="A3" s="3" t="s">
        <v>0</v>
      </c>
      <c r="B3" s="3" t="s">
        <v>1395</v>
      </c>
      <c r="C3" s="3" t="s">
        <v>1412</v>
      </c>
      <c r="D3" s="3" t="s">
        <v>318</v>
      </c>
      <c r="E3" s="3" t="s">
        <v>1413</v>
      </c>
      <c r="F3" s="3" t="s">
        <v>1414</v>
      </c>
      <c r="G3" s="3" t="s">
        <v>1244</v>
      </c>
    </row>
    <row r="4" spans="1:8">
      <c r="A4" s="4" t="s">
        <v>319</v>
      </c>
      <c r="B4" s="5" t="s">
        <v>1415</v>
      </c>
      <c r="C4" s="4"/>
      <c r="D4" s="4"/>
      <c r="E4" s="4"/>
      <c r="F4" s="25">
        <f>SUM(F6:F23)</f>
        <v>28860000</v>
      </c>
      <c r="G4" s="4"/>
    </row>
    <row r="5" spans="1:8">
      <c r="A5" s="6">
        <v>1</v>
      </c>
      <c r="B5" s="7" t="s">
        <v>1416</v>
      </c>
      <c r="C5" s="8"/>
      <c r="D5" s="8"/>
      <c r="E5" s="26"/>
      <c r="F5" s="26"/>
      <c r="G5" s="16"/>
    </row>
    <row r="6" spans="1:8">
      <c r="A6" s="9"/>
      <c r="B6" s="10" t="s">
        <v>1417</v>
      </c>
      <c r="C6" s="9" t="s">
        <v>1418</v>
      </c>
      <c r="D6" s="11">
        <v>1</v>
      </c>
      <c r="E6" s="27">
        <v>10000</v>
      </c>
      <c r="F6" s="28">
        <f>E6*D6</f>
        <v>10000</v>
      </c>
      <c r="G6" s="12" t="s">
        <v>1419</v>
      </c>
    </row>
    <row r="7" spans="1:8">
      <c r="A7" s="9"/>
      <c r="B7" s="10" t="s">
        <v>1420</v>
      </c>
      <c r="C7" s="9" t="s">
        <v>1421</v>
      </c>
      <c r="D7" s="11">
        <v>1</v>
      </c>
      <c r="E7" s="27">
        <v>350000</v>
      </c>
      <c r="F7" s="28">
        <f>E7*D7</f>
        <v>350000</v>
      </c>
      <c r="G7" s="12" t="s">
        <v>1419</v>
      </c>
      <c r="H7" s="29"/>
    </row>
    <row r="8" spans="1:8">
      <c r="A8" s="6">
        <v>2</v>
      </c>
      <c r="B8" s="7" t="s">
        <v>1422</v>
      </c>
      <c r="C8" s="8"/>
      <c r="D8" s="8"/>
      <c r="E8" s="26"/>
      <c r="F8" s="26"/>
      <c r="G8" s="16"/>
    </row>
    <row r="9" spans="1:8" ht="33.6">
      <c r="A9" s="12"/>
      <c r="B9" s="13" t="s">
        <v>1423</v>
      </c>
      <c r="C9" s="12" t="s">
        <v>1424</v>
      </c>
      <c r="D9" s="12">
        <v>14</v>
      </c>
      <c r="E9" s="27">
        <f>200000</f>
        <v>200000</v>
      </c>
      <c r="F9" s="27">
        <f>D9*E9</f>
        <v>2800000</v>
      </c>
      <c r="G9" s="12" t="s">
        <v>1425</v>
      </c>
    </row>
    <row r="10" spans="1:8">
      <c r="A10" s="12"/>
      <c r="B10" s="13" t="s">
        <v>1426</v>
      </c>
      <c r="C10" s="12" t="s">
        <v>1424</v>
      </c>
      <c r="D10" s="12">
        <v>14</v>
      </c>
      <c r="E10" s="27">
        <v>50000</v>
      </c>
      <c r="F10" s="27">
        <f>E10*D10</f>
        <v>700000</v>
      </c>
      <c r="G10" s="12"/>
    </row>
    <row r="11" spans="1:8" ht="50.4">
      <c r="A11" s="12"/>
      <c r="B11" s="10" t="s">
        <v>1427</v>
      </c>
      <c r="C11" s="9" t="s">
        <v>1428</v>
      </c>
      <c r="D11" s="14">
        <v>1</v>
      </c>
      <c r="E11" s="27">
        <v>4000000</v>
      </c>
      <c r="F11" s="27">
        <f>E11*D11</f>
        <v>4000000</v>
      </c>
      <c r="G11" s="12" t="s">
        <v>1419</v>
      </c>
    </row>
    <row r="12" spans="1:8" ht="17.399999999999999">
      <c r="A12" s="12"/>
      <c r="B12" s="13" t="s">
        <v>1429</v>
      </c>
      <c r="C12" s="12" t="s">
        <v>1430</v>
      </c>
      <c r="D12" s="12">
        <v>2</v>
      </c>
      <c r="E12" s="30">
        <v>200000</v>
      </c>
      <c r="F12" s="30">
        <f>D12*E12*2</f>
        <v>800000</v>
      </c>
      <c r="G12" s="31" t="s">
        <v>1431</v>
      </c>
    </row>
    <row r="13" spans="1:8" ht="17.399999999999999">
      <c r="A13" s="12"/>
      <c r="B13" s="13" t="s">
        <v>1432</v>
      </c>
      <c r="C13" s="12" t="s">
        <v>1433</v>
      </c>
      <c r="D13" s="12">
        <v>1</v>
      </c>
      <c r="E13" s="30">
        <v>350000</v>
      </c>
      <c r="F13" s="30">
        <f>E13*D13</f>
        <v>350000</v>
      </c>
      <c r="G13" s="31" t="s">
        <v>1431</v>
      </c>
      <c r="H13" s="32"/>
    </row>
    <row r="14" spans="1:8">
      <c r="A14" s="8">
        <v>3</v>
      </c>
      <c r="B14" s="7" t="s">
        <v>1434</v>
      </c>
      <c r="C14" s="12"/>
      <c r="D14" s="12"/>
      <c r="E14" s="30"/>
      <c r="F14" s="30"/>
      <c r="G14" s="12"/>
    </row>
    <row r="15" spans="1:8" ht="33.6">
      <c r="A15" s="12"/>
      <c r="B15" s="13" t="s">
        <v>1435</v>
      </c>
      <c r="C15" s="12" t="s">
        <v>1436</v>
      </c>
      <c r="D15" s="12">
        <v>50</v>
      </c>
      <c r="E15" s="30">
        <v>50000</v>
      </c>
      <c r="F15" s="30">
        <f>E15*D15</f>
        <v>2500000</v>
      </c>
      <c r="G15" s="12" t="s">
        <v>1425</v>
      </c>
    </row>
    <row r="16" spans="1:8">
      <c r="A16" s="12"/>
      <c r="B16" s="10" t="s">
        <v>1437</v>
      </c>
      <c r="C16" s="12" t="s">
        <v>1438</v>
      </c>
      <c r="D16" s="12">
        <v>30</v>
      </c>
      <c r="E16" s="27">
        <f>500*D15</f>
        <v>25000</v>
      </c>
      <c r="F16" s="27">
        <f>D16*E16</f>
        <v>750000</v>
      </c>
      <c r="G16" s="12" t="s">
        <v>1419</v>
      </c>
    </row>
    <row r="17" spans="1:8">
      <c r="A17" s="8">
        <v>4</v>
      </c>
      <c r="B17" s="15" t="s">
        <v>1439</v>
      </c>
      <c r="C17" s="12"/>
      <c r="D17" s="12"/>
      <c r="E17" s="27"/>
      <c r="F17" s="27"/>
      <c r="G17" s="12"/>
    </row>
    <row r="18" spans="1:8">
      <c r="A18" s="8"/>
      <c r="B18" s="10" t="s">
        <v>1440</v>
      </c>
      <c r="C18" s="9" t="s">
        <v>1441</v>
      </c>
      <c r="D18" s="9">
        <v>2</v>
      </c>
      <c r="E18" s="33">
        <v>2000000</v>
      </c>
      <c r="F18" s="34">
        <f>E18*D18</f>
        <v>4000000</v>
      </c>
      <c r="G18" s="12" t="s">
        <v>1419</v>
      </c>
    </row>
    <row r="19" spans="1:8" ht="33.6">
      <c r="A19" s="12"/>
      <c r="B19" s="16" t="s">
        <v>1442</v>
      </c>
      <c r="C19" s="17" t="s">
        <v>1443</v>
      </c>
      <c r="D19" s="17">
        <v>30</v>
      </c>
      <c r="E19" s="33">
        <f>100000*2</f>
        <v>200000</v>
      </c>
      <c r="F19" s="33">
        <f>E19*D19</f>
        <v>6000000</v>
      </c>
      <c r="G19" s="12" t="s">
        <v>1425</v>
      </c>
    </row>
    <row r="20" spans="1:8" ht="33.6">
      <c r="A20" s="12"/>
      <c r="B20" s="16" t="s">
        <v>1444</v>
      </c>
      <c r="C20" s="12" t="s">
        <v>1430</v>
      </c>
      <c r="D20" s="17">
        <v>2</v>
      </c>
      <c r="E20" s="33">
        <v>500000</v>
      </c>
      <c r="F20" s="33">
        <f>E20*D20</f>
        <v>1000000</v>
      </c>
      <c r="G20" s="12" t="s">
        <v>1425</v>
      </c>
    </row>
    <row r="21" spans="1:8">
      <c r="A21" s="12">
        <v>5</v>
      </c>
      <c r="B21" s="18" t="s">
        <v>1445</v>
      </c>
      <c r="C21" s="17"/>
      <c r="D21" s="17"/>
      <c r="E21" s="33"/>
      <c r="F21" s="33"/>
      <c r="G21" s="12"/>
    </row>
    <row r="22" spans="1:8" ht="54">
      <c r="A22" s="12"/>
      <c r="B22" s="19" t="s">
        <v>1446</v>
      </c>
      <c r="C22" s="12" t="s">
        <v>1447</v>
      </c>
      <c r="D22" s="12">
        <v>1</v>
      </c>
      <c r="E22" s="30">
        <v>5000000</v>
      </c>
      <c r="F22" s="30">
        <f>E22*D22</f>
        <v>5000000</v>
      </c>
      <c r="G22" s="12" t="s">
        <v>1425</v>
      </c>
    </row>
    <row r="23" spans="1:8" ht="33.6">
      <c r="A23" s="12"/>
      <c r="B23" s="16" t="s">
        <v>1448</v>
      </c>
      <c r="C23" s="17" t="s">
        <v>1438</v>
      </c>
      <c r="D23" s="17">
        <v>30</v>
      </c>
      <c r="E23" s="33">
        <v>20000</v>
      </c>
      <c r="F23" s="33">
        <f>E23*D23</f>
        <v>600000</v>
      </c>
      <c r="G23" s="35" t="s">
        <v>1425</v>
      </c>
    </row>
    <row r="24" spans="1:8">
      <c r="A24" s="4" t="s">
        <v>373</v>
      </c>
      <c r="B24" s="5" t="s">
        <v>1449</v>
      </c>
      <c r="C24" s="4"/>
      <c r="D24" s="20"/>
      <c r="E24" s="4"/>
      <c r="F24" s="25">
        <f>SUM(F26:F34)</f>
        <v>11915000</v>
      </c>
      <c r="G24" s="4"/>
    </row>
    <row r="25" spans="1:8">
      <c r="A25" s="6">
        <v>1</v>
      </c>
      <c r="B25" s="7" t="s">
        <v>1422</v>
      </c>
      <c r="C25" s="12"/>
      <c r="D25" s="12"/>
      <c r="E25" s="27"/>
      <c r="F25" s="27"/>
      <c r="G25" s="12"/>
    </row>
    <row r="26" spans="1:8" ht="33.6">
      <c r="A26" s="9"/>
      <c r="B26" s="10" t="s">
        <v>1450</v>
      </c>
      <c r="C26" s="9" t="s">
        <v>1451</v>
      </c>
      <c r="D26" s="12">
        <v>14</v>
      </c>
      <c r="E26" s="30">
        <v>200000</v>
      </c>
      <c r="F26" s="30">
        <f>D26*E26</f>
        <v>2800000</v>
      </c>
      <c r="G26" s="36" t="s">
        <v>1425</v>
      </c>
      <c r="H26" s="32"/>
    </row>
    <row r="27" spans="1:8" ht="17.399999999999999">
      <c r="A27" s="9"/>
      <c r="B27" s="10" t="s">
        <v>1452</v>
      </c>
      <c r="C27" s="9" t="s">
        <v>1453</v>
      </c>
      <c r="D27" s="12">
        <v>14</v>
      </c>
      <c r="E27" s="27">
        <v>50000</v>
      </c>
      <c r="F27" s="30">
        <f>D27*E27</f>
        <v>700000</v>
      </c>
      <c r="G27" s="36" t="s">
        <v>1425</v>
      </c>
    </row>
    <row r="28" spans="1:8" ht="17.399999999999999">
      <c r="A28" s="9"/>
      <c r="B28" s="21" t="s">
        <v>1454</v>
      </c>
      <c r="C28" s="22" t="s">
        <v>1455</v>
      </c>
      <c r="D28" s="14">
        <v>1</v>
      </c>
      <c r="E28" s="37">
        <v>350000</v>
      </c>
      <c r="F28" s="30">
        <f>D28*E28</f>
        <v>350000</v>
      </c>
      <c r="G28" s="38" t="s">
        <v>1431</v>
      </c>
    </row>
    <row r="29" spans="1:8" ht="33.6">
      <c r="A29" s="9"/>
      <c r="B29" s="10" t="s">
        <v>1456</v>
      </c>
      <c r="C29" s="9" t="s">
        <v>1457</v>
      </c>
      <c r="D29" s="14">
        <v>4</v>
      </c>
      <c r="E29" s="37">
        <v>200000</v>
      </c>
      <c r="F29" s="30">
        <f>D29*E29</f>
        <v>800000</v>
      </c>
      <c r="G29" s="38" t="s">
        <v>1431</v>
      </c>
    </row>
    <row r="30" spans="1:8" ht="50.4">
      <c r="A30" s="10"/>
      <c r="B30" s="10" t="s">
        <v>1427</v>
      </c>
      <c r="C30" s="9" t="s">
        <v>1428</v>
      </c>
      <c r="D30" s="14">
        <v>1</v>
      </c>
      <c r="E30" s="37">
        <v>4000000</v>
      </c>
      <c r="F30" s="30">
        <f>D30*E30</f>
        <v>4000000</v>
      </c>
      <c r="G30" s="12" t="s">
        <v>1419</v>
      </c>
    </row>
    <row r="31" spans="1:8">
      <c r="A31" s="6">
        <v>2</v>
      </c>
      <c r="B31" s="7" t="s">
        <v>1434</v>
      </c>
      <c r="C31" s="6"/>
      <c r="D31" s="14"/>
      <c r="E31" s="37"/>
      <c r="F31" s="37"/>
      <c r="G31" s="14"/>
    </row>
    <row r="32" spans="1:8" ht="17.399999999999999">
      <c r="A32" s="9"/>
      <c r="B32" s="10" t="s">
        <v>1458</v>
      </c>
      <c r="C32" s="9" t="s">
        <v>1436</v>
      </c>
      <c r="D32" s="23">
        <v>50</v>
      </c>
      <c r="E32" s="34">
        <v>50000</v>
      </c>
      <c r="F32" s="37">
        <f>E32*D32</f>
        <v>2500000</v>
      </c>
      <c r="G32" s="39" t="s">
        <v>1425</v>
      </c>
    </row>
    <row r="33" spans="1:7">
      <c r="A33" s="9"/>
      <c r="B33" s="10" t="s">
        <v>1437</v>
      </c>
      <c r="C33" s="9" t="s">
        <v>1438</v>
      </c>
      <c r="D33" s="9">
        <v>30</v>
      </c>
      <c r="E33" s="34">
        <f>500*D32</f>
        <v>25000</v>
      </c>
      <c r="F33" s="37">
        <f>E33*D33</f>
        <v>750000</v>
      </c>
      <c r="G33" s="12" t="s">
        <v>1419</v>
      </c>
    </row>
    <row r="34" spans="1:7" ht="17.399999999999999">
      <c r="A34" s="9"/>
      <c r="B34" s="10" t="s">
        <v>1459</v>
      </c>
      <c r="C34" s="9" t="s">
        <v>1460</v>
      </c>
      <c r="D34" s="9">
        <v>1</v>
      </c>
      <c r="E34" s="34">
        <v>15000</v>
      </c>
      <c r="F34" s="37">
        <f>E34*D34</f>
        <v>15000</v>
      </c>
      <c r="G34" s="39" t="s">
        <v>1425</v>
      </c>
    </row>
    <row r="35" spans="1:7">
      <c r="A35" s="4" t="s">
        <v>558</v>
      </c>
      <c r="B35" s="5" t="s">
        <v>1461</v>
      </c>
      <c r="C35" s="4"/>
      <c r="D35" s="4"/>
      <c r="E35" s="4"/>
      <c r="F35" s="25">
        <f>F24+F4</f>
        <v>40775000</v>
      </c>
      <c r="G35" s="4"/>
    </row>
    <row r="37" spans="1:7">
      <c r="A37"/>
      <c r="B37" s="24"/>
      <c r="C37"/>
      <c r="D37"/>
      <c r="E37"/>
      <c r="F37"/>
      <c r="G37"/>
    </row>
    <row r="38" spans="1:7">
      <c r="F38" s="40">
        <v>149089</v>
      </c>
    </row>
    <row r="39" spans="1:7">
      <c r="F39" s="41"/>
    </row>
  </sheetData>
  <mergeCells count="1">
    <mergeCell ref="A1:G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69"/>
  <sheetViews>
    <sheetView topLeftCell="A143" workbookViewId="0">
      <selection activeCell="A2" sqref="A2:C169"/>
    </sheetView>
  </sheetViews>
  <sheetFormatPr defaultColWidth="8.88671875" defaultRowHeight="14.4"/>
  <cols>
    <col min="1" max="1" width="10" style="129" customWidth="1"/>
    <col min="2" max="2" width="20.33203125" style="129" customWidth="1"/>
    <col min="3" max="3" width="63.44140625" customWidth="1"/>
    <col min="4" max="4" width="45.88671875" hidden="1" customWidth="1"/>
  </cols>
  <sheetData>
    <row r="2" spans="1:4" ht="16.8">
      <c r="A2" s="130" t="s">
        <v>0</v>
      </c>
      <c r="B2" s="131" t="s">
        <v>26</v>
      </c>
      <c r="C2" s="130" t="s">
        <v>27</v>
      </c>
      <c r="D2" s="131" t="s">
        <v>28</v>
      </c>
    </row>
    <row r="3" spans="1:4" ht="33.6">
      <c r="A3" s="132"/>
      <c r="B3" s="133" t="s">
        <v>29</v>
      </c>
      <c r="C3" s="134" t="s">
        <v>30</v>
      </c>
      <c r="D3" s="135"/>
    </row>
    <row r="4" spans="1:4" ht="16.8">
      <c r="A4" s="136"/>
      <c r="B4" s="130" t="s">
        <v>31</v>
      </c>
      <c r="C4" s="137" t="s">
        <v>32</v>
      </c>
      <c r="D4" s="135"/>
    </row>
    <row r="5" spans="1:4" ht="16.8">
      <c r="A5" s="138">
        <v>1</v>
      </c>
      <c r="B5" s="139" t="s">
        <v>33</v>
      </c>
      <c r="C5" s="140" t="s">
        <v>34</v>
      </c>
      <c r="D5" s="141"/>
    </row>
    <row r="6" spans="1:4" ht="16.8">
      <c r="A6" s="138">
        <v>2</v>
      </c>
      <c r="B6" s="139" t="s">
        <v>35</v>
      </c>
      <c r="C6" s="140" t="s">
        <v>36</v>
      </c>
      <c r="D6" s="141"/>
    </row>
    <row r="7" spans="1:4" ht="33.6">
      <c r="A7" s="138">
        <v>3</v>
      </c>
      <c r="B7" s="139" t="s">
        <v>37</v>
      </c>
      <c r="C7" s="140" t="s">
        <v>38</v>
      </c>
      <c r="D7" s="141"/>
    </row>
    <row r="8" spans="1:4" ht="33.6">
      <c r="A8" s="138">
        <v>4</v>
      </c>
      <c r="B8" s="139" t="s">
        <v>39</v>
      </c>
      <c r="C8" s="140" t="s">
        <v>40</v>
      </c>
      <c r="D8" s="141"/>
    </row>
    <row r="9" spans="1:4" ht="16.8">
      <c r="A9" s="138">
        <v>5</v>
      </c>
      <c r="B9" s="139" t="s">
        <v>41</v>
      </c>
      <c r="C9" s="140" t="s">
        <v>42</v>
      </c>
      <c r="D9" s="141"/>
    </row>
    <row r="10" spans="1:4" ht="16.5" customHeight="1">
      <c r="A10" s="136"/>
      <c r="B10" s="130" t="s">
        <v>43</v>
      </c>
      <c r="C10" s="137" t="s">
        <v>44</v>
      </c>
      <c r="D10" s="141"/>
    </row>
    <row r="11" spans="1:4" ht="16.5" customHeight="1">
      <c r="A11" s="138">
        <v>1</v>
      </c>
      <c r="B11" s="139" t="s">
        <v>45</v>
      </c>
      <c r="C11" s="140" t="s">
        <v>46</v>
      </c>
      <c r="D11" s="141"/>
    </row>
    <row r="12" spans="1:4" ht="16.5" customHeight="1">
      <c r="A12" s="138">
        <v>2</v>
      </c>
      <c r="B12" s="139" t="s">
        <v>47</v>
      </c>
      <c r="C12" s="140" t="s">
        <v>48</v>
      </c>
      <c r="D12" s="142"/>
    </row>
    <row r="13" spans="1:4" ht="50.4">
      <c r="A13" s="138">
        <v>3</v>
      </c>
      <c r="B13" s="139" t="s">
        <v>49</v>
      </c>
      <c r="C13" s="140" t="s">
        <v>50</v>
      </c>
      <c r="D13" s="141"/>
    </row>
    <row r="14" spans="1:4" ht="33.6">
      <c r="A14" s="138">
        <v>4</v>
      </c>
      <c r="B14" s="139" t="s">
        <v>51</v>
      </c>
      <c r="C14" s="140" t="s">
        <v>52</v>
      </c>
      <c r="D14" s="141"/>
    </row>
    <row r="15" spans="1:4" ht="16.8">
      <c r="A15" s="131"/>
      <c r="B15" s="130" t="s">
        <v>53</v>
      </c>
      <c r="C15" s="137" t="s">
        <v>54</v>
      </c>
      <c r="D15" s="141"/>
    </row>
    <row r="16" spans="1:4" ht="16.8">
      <c r="A16" s="139">
        <v>1</v>
      </c>
      <c r="B16" s="139" t="s">
        <v>55</v>
      </c>
      <c r="C16" s="140" t="s">
        <v>56</v>
      </c>
      <c r="D16" s="141"/>
    </row>
    <row r="17" spans="1:4" ht="16.8">
      <c r="A17" s="139">
        <v>2</v>
      </c>
      <c r="B17" s="139" t="s">
        <v>57</v>
      </c>
      <c r="C17" s="140" t="s">
        <v>58</v>
      </c>
      <c r="D17" s="141"/>
    </row>
    <row r="18" spans="1:4" ht="16.8">
      <c r="A18" s="139">
        <v>3</v>
      </c>
      <c r="B18" s="139" t="s">
        <v>59</v>
      </c>
      <c r="C18" s="140" t="s">
        <v>60</v>
      </c>
      <c r="D18" s="141"/>
    </row>
    <row r="19" spans="1:4" ht="16.8">
      <c r="A19" s="139">
        <v>4</v>
      </c>
      <c r="B19" s="139" t="s">
        <v>61</v>
      </c>
      <c r="C19" s="140" t="s">
        <v>62</v>
      </c>
      <c r="D19" s="141"/>
    </row>
    <row r="20" spans="1:4" ht="16.8">
      <c r="A20" s="139">
        <v>5</v>
      </c>
      <c r="B20" s="139" t="s">
        <v>63</v>
      </c>
      <c r="C20" s="140" t="s">
        <v>64</v>
      </c>
      <c r="D20" s="141"/>
    </row>
    <row r="21" spans="1:4" ht="16.5" customHeight="1">
      <c r="A21" s="139">
        <v>6</v>
      </c>
      <c r="B21" s="139" t="s">
        <v>65</v>
      </c>
      <c r="C21" s="140" t="s">
        <v>66</v>
      </c>
      <c r="D21" s="142"/>
    </row>
    <row r="22" spans="1:4" ht="16.8">
      <c r="A22" s="139">
        <v>7</v>
      </c>
      <c r="B22" s="139" t="s">
        <v>67</v>
      </c>
      <c r="C22" s="143" t="s">
        <v>68</v>
      </c>
      <c r="D22" s="141"/>
    </row>
    <row r="23" spans="1:4" ht="16.8">
      <c r="A23" s="139">
        <v>8</v>
      </c>
      <c r="B23" s="139" t="s">
        <v>69</v>
      </c>
      <c r="C23" s="143" t="s">
        <v>70</v>
      </c>
      <c r="D23" s="141"/>
    </row>
    <row r="24" spans="1:4" ht="16.8">
      <c r="A24" s="139"/>
      <c r="B24" s="130" t="s">
        <v>71</v>
      </c>
      <c r="C24" s="137" t="s">
        <v>72</v>
      </c>
      <c r="D24" s="141"/>
    </row>
    <row r="25" spans="1:4" ht="33.6">
      <c r="A25" s="139">
        <v>1</v>
      </c>
      <c r="B25" s="139" t="s">
        <v>73</v>
      </c>
      <c r="C25" s="140" t="s">
        <v>74</v>
      </c>
      <c r="D25" s="141"/>
    </row>
    <row r="26" spans="1:4" ht="16.8">
      <c r="A26" s="139">
        <v>2</v>
      </c>
      <c r="B26" s="139" t="s">
        <v>75</v>
      </c>
      <c r="C26" s="140" t="s">
        <v>76</v>
      </c>
      <c r="D26" s="141"/>
    </row>
    <row r="27" spans="1:4" ht="50.4">
      <c r="A27" s="139">
        <v>3</v>
      </c>
      <c r="B27" s="139" t="s">
        <v>77</v>
      </c>
      <c r="C27" s="140" t="s">
        <v>78</v>
      </c>
      <c r="D27" s="141"/>
    </row>
    <row r="28" spans="1:4" ht="33.6">
      <c r="A28" s="139">
        <v>4</v>
      </c>
      <c r="B28" s="139" t="s">
        <v>79</v>
      </c>
      <c r="C28" s="144" t="s">
        <v>80</v>
      </c>
      <c r="D28" s="141"/>
    </row>
    <row r="29" spans="1:4" ht="16.8">
      <c r="A29" s="139">
        <v>5</v>
      </c>
      <c r="B29" s="139" t="s">
        <v>81</v>
      </c>
      <c r="C29" s="144" t="s">
        <v>82</v>
      </c>
      <c r="D29" s="145"/>
    </row>
    <row r="30" spans="1:4" ht="16.8">
      <c r="A30" s="139">
        <v>6</v>
      </c>
      <c r="B30" s="139" t="s">
        <v>83</v>
      </c>
      <c r="C30" s="144" t="s">
        <v>84</v>
      </c>
      <c r="D30" s="142"/>
    </row>
    <row r="31" spans="1:4" ht="33.6">
      <c r="A31" s="139">
        <v>7</v>
      </c>
      <c r="B31" s="139" t="s">
        <v>85</v>
      </c>
      <c r="C31" s="140" t="s">
        <v>86</v>
      </c>
      <c r="D31" s="142"/>
    </row>
    <row r="32" spans="1:4" ht="33.6">
      <c r="A32" s="139">
        <v>8</v>
      </c>
      <c r="B32" s="139" t="s">
        <v>87</v>
      </c>
      <c r="C32" s="140" t="s">
        <v>88</v>
      </c>
      <c r="D32" s="142"/>
    </row>
    <row r="33" spans="1:4" ht="16.8">
      <c r="A33" s="139"/>
      <c r="B33" s="130" t="s">
        <v>89</v>
      </c>
      <c r="C33" s="137" t="s">
        <v>90</v>
      </c>
      <c r="D33" s="141"/>
    </row>
    <row r="34" spans="1:4" ht="16.8">
      <c r="A34" s="139"/>
      <c r="B34" s="131" t="s">
        <v>91</v>
      </c>
      <c r="C34" s="146" t="s">
        <v>92</v>
      </c>
      <c r="D34" s="141"/>
    </row>
    <row r="35" spans="1:4" ht="16.8">
      <c r="A35" s="139">
        <v>1</v>
      </c>
      <c r="B35" s="139" t="s">
        <v>93</v>
      </c>
      <c r="C35" s="147" t="s">
        <v>94</v>
      </c>
      <c r="D35" s="141"/>
    </row>
    <row r="36" spans="1:4" ht="16.8">
      <c r="A36" s="139">
        <v>2</v>
      </c>
      <c r="B36" s="139" t="s">
        <v>95</v>
      </c>
      <c r="C36" s="147" t="s">
        <v>96</v>
      </c>
      <c r="D36" s="141"/>
    </row>
    <row r="37" spans="1:4" ht="16.8">
      <c r="A37" s="139">
        <v>3</v>
      </c>
      <c r="B37" s="139" t="s">
        <v>97</v>
      </c>
      <c r="C37" s="147" t="s">
        <v>98</v>
      </c>
      <c r="D37" s="141"/>
    </row>
    <row r="38" spans="1:4" ht="16.8">
      <c r="A38" s="139">
        <v>4</v>
      </c>
      <c r="B38" s="139" t="s">
        <v>99</v>
      </c>
      <c r="C38" s="147" t="s">
        <v>100</v>
      </c>
      <c r="D38" s="141"/>
    </row>
    <row r="39" spans="1:4" ht="33.6">
      <c r="A39" s="139">
        <v>5</v>
      </c>
      <c r="B39" s="139" t="s">
        <v>101</v>
      </c>
      <c r="C39" s="147" t="s">
        <v>102</v>
      </c>
      <c r="D39" s="141"/>
    </row>
    <row r="40" spans="1:4" ht="16.8">
      <c r="A40" s="139">
        <v>6</v>
      </c>
      <c r="B40" s="139" t="s">
        <v>103</v>
      </c>
      <c r="C40" s="147" t="s">
        <v>104</v>
      </c>
      <c r="D40" s="141"/>
    </row>
    <row r="41" spans="1:4" ht="16.5" customHeight="1">
      <c r="A41" s="148"/>
      <c r="B41" s="131" t="s">
        <v>105</v>
      </c>
      <c r="C41" s="137" t="s">
        <v>106</v>
      </c>
      <c r="D41" s="142"/>
    </row>
    <row r="42" spans="1:4" ht="16.8">
      <c r="A42" s="138">
        <v>1</v>
      </c>
      <c r="B42" s="139" t="s">
        <v>107</v>
      </c>
      <c r="C42" s="147" t="s">
        <v>108</v>
      </c>
      <c r="D42" s="149"/>
    </row>
    <row r="43" spans="1:4" ht="16.8">
      <c r="A43" s="138">
        <v>2</v>
      </c>
      <c r="B43" s="139" t="s">
        <v>109</v>
      </c>
      <c r="C43" s="147" t="s">
        <v>110</v>
      </c>
      <c r="D43" s="149"/>
    </row>
    <row r="44" spans="1:4" ht="16.8">
      <c r="A44" s="138">
        <v>3</v>
      </c>
      <c r="B44" s="139" t="s">
        <v>111</v>
      </c>
      <c r="C44" s="147" t="s">
        <v>112</v>
      </c>
      <c r="D44" s="149"/>
    </row>
    <row r="45" spans="1:4" ht="16.8">
      <c r="A45" s="138"/>
      <c r="B45" s="139"/>
      <c r="C45" s="144" t="s">
        <v>113</v>
      </c>
      <c r="D45" s="149"/>
    </row>
    <row r="46" spans="1:4" ht="16.8">
      <c r="A46" s="138"/>
      <c r="B46" s="131" t="s">
        <v>114</v>
      </c>
      <c r="C46" s="137" t="s">
        <v>115</v>
      </c>
      <c r="D46" s="149"/>
    </row>
    <row r="47" spans="1:4" ht="16.8">
      <c r="A47" s="138">
        <v>1</v>
      </c>
      <c r="B47" s="139" t="s">
        <v>116</v>
      </c>
      <c r="C47" s="150" t="s">
        <v>117</v>
      </c>
      <c r="D47" s="149"/>
    </row>
    <row r="48" spans="1:4" ht="16.8">
      <c r="A48" s="138">
        <v>2</v>
      </c>
      <c r="B48" s="139" t="s">
        <v>118</v>
      </c>
      <c r="C48" s="144" t="s">
        <v>119</v>
      </c>
      <c r="D48" s="149"/>
    </row>
    <row r="49" spans="1:4" ht="16.8">
      <c r="A49" s="138">
        <v>3</v>
      </c>
      <c r="B49" s="139" t="s">
        <v>120</v>
      </c>
      <c r="C49" s="144" t="s">
        <v>121</v>
      </c>
      <c r="D49" s="149"/>
    </row>
    <row r="50" spans="1:4" ht="16.8">
      <c r="A50" s="138">
        <v>4</v>
      </c>
      <c r="B50" s="139" t="s">
        <v>122</v>
      </c>
      <c r="C50" s="144" t="s">
        <v>123</v>
      </c>
      <c r="D50" s="149"/>
    </row>
    <row r="51" spans="1:4" ht="33.6">
      <c r="A51" s="132"/>
      <c r="B51" s="133" t="s">
        <v>124</v>
      </c>
      <c r="C51" s="134" t="s">
        <v>125</v>
      </c>
      <c r="D51" s="149"/>
    </row>
    <row r="52" spans="1:4" ht="16.8">
      <c r="A52" s="138"/>
      <c r="B52" s="130" t="s">
        <v>126</v>
      </c>
      <c r="C52" s="137" t="s">
        <v>127</v>
      </c>
      <c r="D52" s="149"/>
    </row>
    <row r="53" spans="1:4" ht="16.8">
      <c r="A53" s="138">
        <v>1</v>
      </c>
      <c r="B53" s="139" t="s">
        <v>128</v>
      </c>
      <c r="C53" s="140" t="s">
        <v>129</v>
      </c>
      <c r="D53" s="135"/>
    </row>
    <row r="54" spans="1:4" ht="16.8">
      <c r="A54" s="138">
        <v>2</v>
      </c>
      <c r="B54" s="139" t="s">
        <v>130</v>
      </c>
      <c r="C54" s="140" t="s">
        <v>131</v>
      </c>
      <c r="D54" s="151"/>
    </row>
    <row r="55" spans="1:4" ht="16.8">
      <c r="A55" s="138">
        <v>3</v>
      </c>
      <c r="B55" s="139" t="s">
        <v>132</v>
      </c>
      <c r="C55" s="140" t="s">
        <v>133</v>
      </c>
      <c r="D55" s="152"/>
    </row>
    <row r="56" spans="1:4" ht="33.6">
      <c r="A56" s="138">
        <v>4</v>
      </c>
      <c r="B56" s="139" t="s">
        <v>134</v>
      </c>
      <c r="C56" s="140" t="s">
        <v>135</v>
      </c>
      <c r="D56" s="153"/>
    </row>
    <row r="57" spans="1:4" ht="33.6">
      <c r="A57" s="138">
        <v>5</v>
      </c>
      <c r="B57" s="139" t="s">
        <v>136</v>
      </c>
      <c r="C57" s="140" t="s">
        <v>137</v>
      </c>
      <c r="D57" s="141"/>
    </row>
    <row r="58" spans="1:4" ht="33.6">
      <c r="A58" s="138">
        <v>6</v>
      </c>
      <c r="B58" s="139" t="s">
        <v>138</v>
      </c>
      <c r="C58" s="140" t="s">
        <v>139</v>
      </c>
      <c r="D58" s="141"/>
    </row>
    <row r="59" spans="1:4" ht="16.8">
      <c r="A59" s="138">
        <v>7</v>
      </c>
      <c r="B59" s="139" t="s">
        <v>140</v>
      </c>
      <c r="C59" s="140" t="s">
        <v>141</v>
      </c>
      <c r="D59" s="141"/>
    </row>
    <row r="60" spans="1:4" ht="24.75" customHeight="1">
      <c r="A60" s="138">
        <v>8</v>
      </c>
      <c r="B60" s="139" t="s">
        <v>142</v>
      </c>
      <c r="C60" s="140" t="s">
        <v>143</v>
      </c>
      <c r="D60" s="141"/>
    </row>
    <row r="61" spans="1:4" ht="33.6">
      <c r="A61" s="138"/>
      <c r="B61" s="130" t="s">
        <v>144</v>
      </c>
      <c r="C61" s="137" t="s">
        <v>145</v>
      </c>
      <c r="D61" s="141"/>
    </row>
    <row r="62" spans="1:4" ht="22.5" customHeight="1">
      <c r="A62" s="138">
        <v>1</v>
      </c>
      <c r="B62" s="139" t="s">
        <v>146</v>
      </c>
      <c r="C62" s="140" t="s">
        <v>147</v>
      </c>
      <c r="D62" s="141"/>
    </row>
    <row r="63" spans="1:4" ht="16.8">
      <c r="A63" s="138">
        <v>2</v>
      </c>
      <c r="B63" s="139" t="s">
        <v>148</v>
      </c>
      <c r="C63" s="140" t="s">
        <v>149</v>
      </c>
      <c r="D63" s="153"/>
    </row>
    <row r="64" spans="1:4" ht="16.8">
      <c r="A64" s="138">
        <v>3</v>
      </c>
      <c r="B64" s="139" t="s">
        <v>150</v>
      </c>
      <c r="C64" s="140" t="s">
        <v>151</v>
      </c>
      <c r="D64" s="141"/>
    </row>
    <row r="65" spans="1:4" ht="17.25" customHeight="1">
      <c r="A65" s="138">
        <v>4</v>
      </c>
      <c r="B65" s="139" t="s">
        <v>152</v>
      </c>
      <c r="C65" s="140" t="s">
        <v>153</v>
      </c>
      <c r="D65" s="141"/>
    </row>
    <row r="66" spans="1:4" ht="16.8">
      <c r="A66" s="138">
        <v>5</v>
      </c>
      <c r="B66" s="139" t="s">
        <v>154</v>
      </c>
      <c r="C66" s="140" t="s">
        <v>155</v>
      </c>
      <c r="D66" s="141"/>
    </row>
    <row r="67" spans="1:4" ht="16.8">
      <c r="A67" s="138">
        <v>6</v>
      </c>
      <c r="B67" s="139" t="s">
        <v>156</v>
      </c>
      <c r="C67" s="140" t="s">
        <v>157</v>
      </c>
      <c r="D67" s="141"/>
    </row>
    <row r="68" spans="1:4" ht="16.8">
      <c r="A68" s="138">
        <v>7</v>
      </c>
      <c r="B68" s="139" t="s">
        <v>158</v>
      </c>
      <c r="C68" s="140" t="s">
        <v>159</v>
      </c>
      <c r="D68" s="153"/>
    </row>
    <row r="69" spans="1:4" ht="16.8">
      <c r="A69" s="138">
        <v>8</v>
      </c>
      <c r="B69" s="139" t="s">
        <v>160</v>
      </c>
      <c r="C69" s="140" t="s">
        <v>161</v>
      </c>
      <c r="D69" s="141"/>
    </row>
    <row r="70" spans="1:4" ht="33.6">
      <c r="A70" s="138"/>
      <c r="B70" s="130" t="s">
        <v>162</v>
      </c>
      <c r="C70" s="137" t="s">
        <v>163</v>
      </c>
      <c r="D70" s="141"/>
    </row>
    <row r="71" spans="1:4" ht="33.6">
      <c r="A71" s="138">
        <v>1</v>
      </c>
      <c r="B71" s="139" t="s">
        <v>164</v>
      </c>
      <c r="C71" s="140" t="s">
        <v>165</v>
      </c>
      <c r="D71" s="141"/>
    </row>
    <row r="72" spans="1:4" ht="50.4">
      <c r="A72" s="138">
        <v>2</v>
      </c>
      <c r="B72" s="139" t="s">
        <v>166</v>
      </c>
      <c r="C72" s="140" t="s">
        <v>167</v>
      </c>
      <c r="D72" s="141"/>
    </row>
    <row r="73" spans="1:4" ht="50.4">
      <c r="A73" s="138">
        <v>3</v>
      </c>
      <c r="B73" s="139" t="s">
        <v>168</v>
      </c>
      <c r="C73" s="140" t="s">
        <v>169</v>
      </c>
      <c r="D73" s="152"/>
    </row>
    <row r="74" spans="1:4" ht="16.8">
      <c r="A74" s="138">
        <v>4</v>
      </c>
      <c r="B74" s="139" t="s">
        <v>170</v>
      </c>
      <c r="C74" s="140" t="s">
        <v>171</v>
      </c>
      <c r="D74" s="141"/>
    </row>
    <row r="75" spans="1:4" ht="16.8">
      <c r="A75" s="138">
        <v>5</v>
      </c>
      <c r="B75" s="139" t="s">
        <v>172</v>
      </c>
      <c r="C75" s="144" t="s">
        <v>173</v>
      </c>
      <c r="D75" s="141"/>
    </row>
    <row r="76" spans="1:4" ht="33.6">
      <c r="A76" s="138">
        <v>6</v>
      </c>
      <c r="B76" s="139" t="s">
        <v>174</v>
      </c>
      <c r="C76" s="144" t="s">
        <v>175</v>
      </c>
      <c r="D76" s="141"/>
    </row>
    <row r="77" spans="1:4" ht="33.6">
      <c r="A77" s="138">
        <v>7</v>
      </c>
      <c r="B77" s="139" t="s">
        <v>176</v>
      </c>
      <c r="C77" s="144" t="s">
        <v>177</v>
      </c>
      <c r="D77" s="141"/>
    </row>
    <row r="78" spans="1:4" ht="33.6">
      <c r="A78" s="138">
        <v>8</v>
      </c>
      <c r="B78" s="139" t="s">
        <v>178</v>
      </c>
      <c r="C78" s="144" t="s">
        <v>179</v>
      </c>
      <c r="D78" s="141"/>
    </row>
    <row r="79" spans="1:4" ht="33.6">
      <c r="A79" s="138"/>
      <c r="B79" s="130" t="s">
        <v>180</v>
      </c>
      <c r="C79" s="137" t="s">
        <v>181</v>
      </c>
      <c r="D79" s="141"/>
    </row>
    <row r="80" spans="1:4" ht="16.8">
      <c r="A80" s="138">
        <v>1</v>
      </c>
      <c r="B80" s="139" t="s">
        <v>182</v>
      </c>
      <c r="C80" s="154" t="s">
        <v>183</v>
      </c>
      <c r="D80" s="151"/>
    </row>
    <row r="81" spans="1:4" ht="16.8">
      <c r="A81" s="138">
        <v>2</v>
      </c>
      <c r="B81" s="139" t="s">
        <v>184</v>
      </c>
      <c r="C81" s="154" t="s">
        <v>185</v>
      </c>
      <c r="D81" s="152"/>
    </row>
    <row r="82" spans="1:4" ht="16.8">
      <c r="A82" s="138">
        <v>3</v>
      </c>
      <c r="B82" s="139" t="s">
        <v>186</v>
      </c>
      <c r="C82" s="154" t="s">
        <v>187</v>
      </c>
      <c r="D82" s="141"/>
    </row>
    <row r="83" spans="1:4" ht="16.8">
      <c r="A83" s="138">
        <v>4</v>
      </c>
      <c r="B83" s="139" t="s">
        <v>188</v>
      </c>
      <c r="C83" s="154" t="s">
        <v>189</v>
      </c>
      <c r="D83" s="141"/>
    </row>
    <row r="84" spans="1:4" ht="16.8">
      <c r="A84" s="138">
        <v>5</v>
      </c>
      <c r="B84" s="139" t="s">
        <v>190</v>
      </c>
      <c r="C84" s="154" t="s">
        <v>191</v>
      </c>
      <c r="D84" s="141"/>
    </row>
    <row r="85" spans="1:4" ht="16.8">
      <c r="A85" s="138">
        <v>6</v>
      </c>
      <c r="B85" s="139" t="s">
        <v>192</v>
      </c>
      <c r="C85" s="154" t="s">
        <v>193</v>
      </c>
      <c r="D85" s="141"/>
    </row>
    <row r="86" spans="1:4" ht="16.8">
      <c r="A86" s="138">
        <v>7</v>
      </c>
      <c r="B86" s="139" t="s">
        <v>194</v>
      </c>
      <c r="C86" s="154" t="s">
        <v>195</v>
      </c>
      <c r="D86" s="152"/>
    </row>
    <row r="87" spans="1:4" ht="16.8">
      <c r="A87" s="138">
        <v>8</v>
      </c>
      <c r="B87" s="139" t="s">
        <v>196</v>
      </c>
      <c r="C87" s="143" t="s">
        <v>197</v>
      </c>
      <c r="D87" s="152"/>
    </row>
    <row r="88" spans="1:4" ht="16.8">
      <c r="A88" s="138"/>
      <c r="B88" s="130" t="s">
        <v>198</v>
      </c>
      <c r="C88" s="137" t="s">
        <v>199</v>
      </c>
      <c r="D88" s="141"/>
    </row>
    <row r="89" spans="1:4" ht="33.6">
      <c r="A89" s="138">
        <v>1</v>
      </c>
      <c r="B89" s="139" t="s">
        <v>200</v>
      </c>
      <c r="C89" s="140" t="s">
        <v>201</v>
      </c>
      <c r="D89" s="141"/>
    </row>
    <row r="90" spans="1:4" ht="33.6">
      <c r="A90" s="138">
        <v>2</v>
      </c>
      <c r="B90" s="139" t="s">
        <v>202</v>
      </c>
      <c r="C90" s="140" t="s">
        <v>203</v>
      </c>
      <c r="D90" s="141"/>
    </row>
    <row r="91" spans="1:4" ht="16.8">
      <c r="A91" s="138">
        <v>3</v>
      </c>
      <c r="B91" s="139" t="s">
        <v>204</v>
      </c>
      <c r="C91" s="144" t="s">
        <v>205</v>
      </c>
      <c r="D91" s="141"/>
    </row>
    <row r="92" spans="1:4" ht="33.6">
      <c r="A92" s="138">
        <v>4</v>
      </c>
      <c r="B92" s="139" t="s">
        <v>206</v>
      </c>
      <c r="C92" s="155" t="s">
        <v>207</v>
      </c>
      <c r="D92" s="152"/>
    </row>
    <row r="93" spans="1:4" s="128" customFormat="1" ht="33.6">
      <c r="A93" s="156"/>
      <c r="B93" s="130" t="s">
        <v>208</v>
      </c>
      <c r="C93" s="137" t="s">
        <v>209</v>
      </c>
      <c r="D93" s="157"/>
    </row>
    <row r="94" spans="1:4" s="128" customFormat="1" ht="33.6">
      <c r="A94" s="156">
        <v>1</v>
      </c>
      <c r="B94" s="139" t="s">
        <v>210</v>
      </c>
      <c r="C94" s="140" t="s">
        <v>211</v>
      </c>
      <c r="D94" s="157"/>
    </row>
    <row r="95" spans="1:4" s="128" customFormat="1" ht="50.4">
      <c r="A95" s="156">
        <v>2</v>
      </c>
      <c r="B95" s="139" t="s">
        <v>212</v>
      </c>
      <c r="C95" s="140" t="s">
        <v>213</v>
      </c>
      <c r="D95" s="157"/>
    </row>
    <row r="96" spans="1:4" s="128" customFormat="1" ht="67.2">
      <c r="A96" s="156">
        <v>3</v>
      </c>
      <c r="B96" s="139" t="s">
        <v>214</v>
      </c>
      <c r="C96" s="140" t="s">
        <v>215</v>
      </c>
      <c r="D96" s="157"/>
    </row>
    <row r="97" spans="1:4" s="128" customFormat="1" ht="33.6">
      <c r="A97" s="156">
        <v>4</v>
      </c>
      <c r="B97" s="139" t="s">
        <v>216</v>
      </c>
      <c r="C97" s="140" t="s">
        <v>217</v>
      </c>
      <c r="D97" s="157"/>
    </row>
    <row r="98" spans="1:4" s="128" customFormat="1" ht="16.8">
      <c r="A98" s="156">
        <v>5</v>
      </c>
      <c r="B98" s="139" t="s">
        <v>218</v>
      </c>
      <c r="C98" s="140" t="s">
        <v>219</v>
      </c>
      <c r="D98" s="157"/>
    </row>
    <row r="99" spans="1:4" s="128" customFormat="1" ht="33.6">
      <c r="A99" s="156">
        <v>6</v>
      </c>
      <c r="B99" s="139" t="s">
        <v>220</v>
      </c>
      <c r="C99" s="140" t="s">
        <v>221</v>
      </c>
      <c r="D99" s="157"/>
    </row>
    <row r="100" spans="1:4" s="128" customFormat="1" ht="33.6">
      <c r="A100" s="156">
        <v>7</v>
      </c>
      <c r="B100" s="139" t="s">
        <v>222</v>
      </c>
      <c r="C100" s="144" t="s">
        <v>223</v>
      </c>
      <c r="D100" s="157"/>
    </row>
    <row r="101" spans="1:4" ht="33.6">
      <c r="A101" s="156">
        <v>8</v>
      </c>
      <c r="B101" s="139" t="s">
        <v>224</v>
      </c>
      <c r="C101" s="144" t="s">
        <v>225</v>
      </c>
      <c r="D101" s="152"/>
    </row>
    <row r="102" spans="1:4" ht="50.4">
      <c r="A102" s="138"/>
      <c r="B102" s="130" t="s">
        <v>226</v>
      </c>
      <c r="C102" s="137" t="s">
        <v>227</v>
      </c>
      <c r="D102" s="145"/>
    </row>
    <row r="103" spans="1:4" ht="33.6">
      <c r="A103" s="138"/>
      <c r="B103" s="130" t="s">
        <v>228</v>
      </c>
      <c r="C103" s="158" t="s">
        <v>229</v>
      </c>
      <c r="D103" s="145"/>
    </row>
    <row r="104" spans="1:4" ht="16.8">
      <c r="A104" s="138">
        <v>1</v>
      </c>
      <c r="B104" s="139" t="s">
        <v>230</v>
      </c>
      <c r="C104" s="159" t="s">
        <v>231</v>
      </c>
      <c r="D104" s="145"/>
    </row>
    <row r="105" spans="1:4" ht="16.8">
      <c r="A105" s="138">
        <v>2</v>
      </c>
      <c r="B105" s="139" t="s">
        <v>232</v>
      </c>
      <c r="C105" s="159" t="s">
        <v>233</v>
      </c>
      <c r="D105" s="152"/>
    </row>
    <row r="106" spans="1:4" ht="16.8">
      <c r="A106" s="138">
        <v>3</v>
      </c>
      <c r="B106" s="139" t="s">
        <v>234</v>
      </c>
      <c r="C106" s="159" t="s">
        <v>235</v>
      </c>
      <c r="D106" s="145"/>
    </row>
    <row r="107" spans="1:4" ht="16.8">
      <c r="A107" s="138"/>
      <c r="B107" s="130" t="s">
        <v>236</v>
      </c>
      <c r="C107" s="158" t="e">
        <f>'2.YCCN-Usecase'!#REF!</f>
        <v>#REF!</v>
      </c>
      <c r="D107" s="145"/>
    </row>
    <row r="108" spans="1:4" ht="16.8">
      <c r="A108" s="138">
        <v>1</v>
      </c>
      <c r="B108" s="139" t="s">
        <v>237</v>
      </c>
      <c r="C108" s="159" t="s">
        <v>231</v>
      </c>
      <c r="D108" s="145"/>
    </row>
    <row r="109" spans="1:4" ht="16.8">
      <c r="A109" s="138">
        <v>2</v>
      </c>
      <c r="B109" s="139" t="s">
        <v>238</v>
      </c>
      <c r="C109" s="159" t="s">
        <v>233</v>
      </c>
      <c r="D109" s="145"/>
    </row>
    <row r="110" spans="1:4" ht="16.8">
      <c r="A110" s="138">
        <v>3</v>
      </c>
      <c r="B110" s="139" t="s">
        <v>239</v>
      </c>
      <c r="C110" s="159" t="s">
        <v>235</v>
      </c>
      <c r="D110" s="145"/>
    </row>
    <row r="111" spans="1:4" ht="16.8">
      <c r="B111" s="130" t="s">
        <v>240</v>
      </c>
      <c r="C111" s="158" t="e">
        <f>'2.YCCN-Usecase'!#REF!</f>
        <v>#REF!</v>
      </c>
      <c r="D111" s="152"/>
    </row>
    <row r="112" spans="1:4" ht="16.8">
      <c r="A112" s="138">
        <v>1</v>
      </c>
      <c r="B112" s="139" t="s">
        <v>241</v>
      </c>
      <c r="C112" s="159" t="s">
        <v>231</v>
      </c>
      <c r="D112" s="145"/>
    </row>
    <row r="113" spans="1:4" ht="16.8">
      <c r="A113" s="138">
        <v>2</v>
      </c>
      <c r="B113" s="139" t="s">
        <v>242</v>
      </c>
      <c r="C113" s="159" t="s">
        <v>233</v>
      </c>
      <c r="D113" s="145"/>
    </row>
    <row r="114" spans="1:4" ht="16.8">
      <c r="A114" s="138">
        <v>3</v>
      </c>
      <c r="B114" s="139" t="s">
        <v>243</v>
      </c>
      <c r="C114" s="159" t="s">
        <v>235</v>
      </c>
      <c r="D114" s="145"/>
    </row>
    <row r="115" spans="1:4" ht="16.8">
      <c r="A115" s="138"/>
      <c r="B115" s="130" t="s">
        <v>244</v>
      </c>
      <c r="C115" s="158" t="e">
        <f>'2.YCCN-Usecase'!#REF!</f>
        <v>#REF!</v>
      </c>
      <c r="D115" s="145"/>
    </row>
    <row r="116" spans="1:4" ht="16.8">
      <c r="A116" s="138">
        <v>1</v>
      </c>
      <c r="B116" s="139" t="s">
        <v>245</v>
      </c>
      <c r="C116" s="159" t="s">
        <v>231</v>
      </c>
      <c r="D116" s="145"/>
    </row>
    <row r="117" spans="1:4" ht="16.8">
      <c r="A117" s="138">
        <v>2</v>
      </c>
      <c r="B117" s="139" t="s">
        <v>246</v>
      </c>
      <c r="C117" s="159" t="s">
        <v>233</v>
      </c>
      <c r="D117" s="145"/>
    </row>
    <row r="118" spans="1:4" ht="16.8">
      <c r="A118" s="138">
        <v>3</v>
      </c>
      <c r="B118" s="139" t="s">
        <v>247</v>
      </c>
      <c r="C118" s="159" t="s">
        <v>235</v>
      </c>
      <c r="D118" s="135"/>
    </row>
    <row r="119" spans="1:4" ht="16.8">
      <c r="A119" s="138"/>
      <c r="B119" s="130" t="s">
        <v>248</v>
      </c>
      <c r="C119" s="158" t="e">
        <f>'2.YCCN-Usecase'!#REF!</f>
        <v>#REF!</v>
      </c>
      <c r="D119" s="151"/>
    </row>
    <row r="120" spans="1:4" ht="16.8">
      <c r="A120" s="138">
        <v>1</v>
      </c>
      <c r="B120" s="139" t="s">
        <v>249</v>
      </c>
      <c r="C120" s="159" t="s">
        <v>250</v>
      </c>
      <c r="D120" s="145"/>
    </row>
    <row r="121" spans="1:4" ht="16.8">
      <c r="A121" s="138">
        <v>2</v>
      </c>
      <c r="B121" s="139" t="s">
        <v>251</v>
      </c>
      <c r="C121" s="159" t="s">
        <v>233</v>
      </c>
      <c r="D121" s="145"/>
    </row>
    <row r="122" spans="1:4" ht="16.8">
      <c r="A122" s="138">
        <v>3</v>
      </c>
      <c r="B122" s="139" t="s">
        <v>252</v>
      </c>
      <c r="C122" s="159" t="s">
        <v>253</v>
      </c>
      <c r="D122" s="145"/>
    </row>
    <row r="123" spans="1:4" ht="16.8">
      <c r="A123" s="138"/>
      <c r="B123" s="130" t="s">
        <v>254</v>
      </c>
      <c r="C123" s="158" t="e">
        <f>'2.YCCN-Usecase'!#REF!</f>
        <v>#REF!</v>
      </c>
      <c r="D123" s="145"/>
    </row>
    <row r="124" spans="1:4" ht="16.8">
      <c r="A124" s="138">
        <v>1</v>
      </c>
      <c r="B124" s="139" t="s">
        <v>255</v>
      </c>
      <c r="C124" s="159" t="s">
        <v>250</v>
      </c>
      <c r="D124" s="145"/>
    </row>
    <row r="125" spans="1:4" ht="16.8">
      <c r="A125" s="138">
        <v>2</v>
      </c>
      <c r="B125" s="139" t="s">
        <v>256</v>
      </c>
      <c r="C125" s="159" t="s">
        <v>233</v>
      </c>
      <c r="D125" s="145"/>
    </row>
    <row r="126" spans="1:4" ht="16.8">
      <c r="A126" s="138">
        <v>3</v>
      </c>
      <c r="B126" s="139" t="s">
        <v>257</v>
      </c>
      <c r="C126" s="159" t="s">
        <v>253</v>
      </c>
      <c r="D126" s="145"/>
    </row>
    <row r="127" spans="1:4" ht="16.8">
      <c r="A127" s="138"/>
      <c r="B127" s="130" t="s">
        <v>258</v>
      </c>
      <c r="C127" s="158" t="e">
        <f>'2.YCCN-Usecase'!#REF!</f>
        <v>#REF!</v>
      </c>
      <c r="D127" s="145"/>
    </row>
    <row r="128" spans="1:4" ht="16.8">
      <c r="A128" s="138">
        <v>1</v>
      </c>
      <c r="B128" s="139" t="s">
        <v>259</v>
      </c>
      <c r="C128" s="159" t="s">
        <v>250</v>
      </c>
      <c r="D128" s="145"/>
    </row>
    <row r="129" spans="1:4" ht="16.8">
      <c r="A129" s="138">
        <v>2</v>
      </c>
      <c r="B129" s="139" t="s">
        <v>260</v>
      </c>
      <c r="C129" s="159" t="s">
        <v>233</v>
      </c>
      <c r="D129" s="145"/>
    </row>
    <row r="130" spans="1:4" ht="16.8">
      <c r="A130" s="138">
        <v>3</v>
      </c>
      <c r="B130" s="139" t="s">
        <v>261</v>
      </c>
      <c r="C130" s="159" t="s">
        <v>253</v>
      </c>
      <c r="D130" s="145"/>
    </row>
    <row r="131" spans="1:4" ht="16.8">
      <c r="A131" s="138"/>
      <c r="B131" s="130" t="s">
        <v>262</v>
      </c>
      <c r="C131" s="158" t="e">
        <f>'2.YCCN-Usecase'!#REF!</f>
        <v>#REF!</v>
      </c>
      <c r="D131" s="145"/>
    </row>
    <row r="132" spans="1:4" ht="16.8">
      <c r="A132" s="138">
        <v>1</v>
      </c>
      <c r="B132" s="139" t="s">
        <v>263</v>
      </c>
      <c r="C132" s="159" t="s">
        <v>250</v>
      </c>
      <c r="D132" s="145"/>
    </row>
    <row r="133" spans="1:4" ht="16.8">
      <c r="A133" s="138">
        <v>2</v>
      </c>
      <c r="B133" s="139" t="s">
        <v>264</v>
      </c>
      <c r="C133" s="159" t="s">
        <v>233</v>
      </c>
      <c r="D133" s="145"/>
    </row>
    <row r="134" spans="1:4" ht="16.8">
      <c r="A134" s="138">
        <v>3</v>
      </c>
      <c r="B134" s="139" t="s">
        <v>265</v>
      </c>
      <c r="C134" s="159" t="s">
        <v>253</v>
      </c>
      <c r="D134" s="145"/>
    </row>
    <row r="135" spans="1:4" ht="16.8">
      <c r="A135" s="138"/>
      <c r="B135" s="130" t="s">
        <v>266</v>
      </c>
      <c r="C135" s="158" t="e">
        <f>'2.YCCN-Usecase'!#REF!</f>
        <v>#REF!</v>
      </c>
      <c r="D135" s="145"/>
    </row>
    <row r="136" spans="1:4" ht="16.8">
      <c r="A136" s="138">
        <v>1</v>
      </c>
      <c r="B136" s="139" t="s">
        <v>267</v>
      </c>
      <c r="C136" s="159" t="s">
        <v>250</v>
      </c>
      <c r="D136" s="145"/>
    </row>
    <row r="137" spans="1:4" ht="16.8">
      <c r="A137" s="138">
        <v>2</v>
      </c>
      <c r="B137" s="139" t="s">
        <v>268</v>
      </c>
      <c r="C137" s="159" t="s">
        <v>233</v>
      </c>
      <c r="D137" s="145"/>
    </row>
    <row r="138" spans="1:4" ht="16.8">
      <c r="A138" s="138">
        <v>3</v>
      </c>
      <c r="B138" s="139" t="s">
        <v>269</v>
      </c>
      <c r="C138" s="159" t="s">
        <v>253</v>
      </c>
      <c r="D138" s="145"/>
    </row>
    <row r="139" spans="1:4" ht="16.8">
      <c r="A139" s="138"/>
      <c r="B139" s="130" t="s">
        <v>270</v>
      </c>
      <c r="C139" s="158" t="e">
        <f>'2.YCCN-Usecase'!#REF!</f>
        <v>#REF!</v>
      </c>
      <c r="D139" s="145"/>
    </row>
    <row r="140" spans="1:4" ht="16.8">
      <c r="A140" s="138">
        <v>1</v>
      </c>
      <c r="B140" s="139" t="s">
        <v>271</v>
      </c>
      <c r="C140" s="159" t="s">
        <v>250</v>
      </c>
      <c r="D140" s="145"/>
    </row>
    <row r="141" spans="1:4" ht="16.8">
      <c r="A141" s="138">
        <v>2</v>
      </c>
      <c r="B141" s="139" t="s">
        <v>272</v>
      </c>
      <c r="C141" s="159" t="s">
        <v>233</v>
      </c>
      <c r="D141" s="145"/>
    </row>
    <row r="142" spans="1:4" ht="16.8">
      <c r="A142" s="138">
        <v>3</v>
      </c>
      <c r="B142" s="139" t="s">
        <v>273</v>
      </c>
      <c r="C142" s="159" t="s">
        <v>253</v>
      </c>
      <c r="D142" s="145"/>
    </row>
    <row r="143" spans="1:4" ht="16.8">
      <c r="A143" s="138"/>
      <c r="B143" s="130" t="s">
        <v>274</v>
      </c>
      <c r="C143" s="158" t="e">
        <f>'2.YCCN-Usecase'!#REF!</f>
        <v>#REF!</v>
      </c>
      <c r="D143" s="145"/>
    </row>
    <row r="144" spans="1:4" ht="16.8">
      <c r="A144" s="138">
        <v>1</v>
      </c>
      <c r="B144" s="139" t="s">
        <v>275</v>
      </c>
      <c r="C144" s="159" t="s">
        <v>250</v>
      </c>
      <c r="D144" s="145"/>
    </row>
    <row r="145" spans="1:4" ht="16.8">
      <c r="A145" s="138">
        <v>2</v>
      </c>
      <c r="B145" s="139" t="s">
        <v>276</v>
      </c>
      <c r="C145" s="159" t="s">
        <v>233</v>
      </c>
      <c r="D145" s="145"/>
    </row>
    <row r="146" spans="1:4" ht="16.8">
      <c r="A146" s="138">
        <v>3</v>
      </c>
      <c r="B146" s="139" t="s">
        <v>277</v>
      </c>
      <c r="C146" s="159" t="s">
        <v>253</v>
      </c>
      <c r="D146" s="145"/>
    </row>
    <row r="147" spans="1:4" ht="16.8">
      <c r="A147" s="138"/>
      <c r="B147" s="130" t="s">
        <v>278</v>
      </c>
      <c r="C147" s="158" t="e">
        <f>'2.YCCN-Usecase'!#REF!</f>
        <v>#REF!</v>
      </c>
      <c r="D147" s="145"/>
    </row>
    <row r="148" spans="1:4" ht="16.8">
      <c r="A148" s="138">
        <v>1</v>
      </c>
      <c r="B148" s="139" t="s">
        <v>279</v>
      </c>
      <c r="C148" s="159" t="s">
        <v>250</v>
      </c>
      <c r="D148" s="145"/>
    </row>
    <row r="149" spans="1:4" ht="16.8">
      <c r="A149" s="138">
        <v>2</v>
      </c>
      <c r="B149" s="139" t="s">
        <v>280</v>
      </c>
      <c r="C149" s="159" t="s">
        <v>233</v>
      </c>
      <c r="D149" s="145"/>
    </row>
    <row r="150" spans="1:4" ht="16.8">
      <c r="A150" s="138">
        <v>3</v>
      </c>
      <c r="B150" s="139" t="s">
        <v>281</v>
      </c>
      <c r="C150" s="159" t="s">
        <v>253</v>
      </c>
      <c r="D150" s="145"/>
    </row>
    <row r="151" spans="1:4" ht="16.8">
      <c r="A151" s="138"/>
      <c r="B151" s="130" t="s">
        <v>282</v>
      </c>
      <c r="C151" s="158" t="e">
        <f>'2.YCCN-Usecase'!#REF!</f>
        <v>#REF!</v>
      </c>
      <c r="D151" s="145"/>
    </row>
    <row r="152" spans="1:4" ht="16.8">
      <c r="A152" s="138">
        <v>1</v>
      </c>
      <c r="B152" s="139" t="s">
        <v>283</v>
      </c>
      <c r="C152" s="159" t="s">
        <v>250</v>
      </c>
      <c r="D152" s="145"/>
    </row>
    <row r="153" spans="1:4" ht="16.8">
      <c r="A153" s="138">
        <v>2</v>
      </c>
      <c r="B153" s="139" t="s">
        <v>284</v>
      </c>
      <c r="C153" s="159" t="s">
        <v>233</v>
      </c>
      <c r="D153" s="145"/>
    </row>
    <row r="154" spans="1:4" ht="16.8">
      <c r="A154" s="138">
        <v>3</v>
      </c>
      <c r="B154" s="139" t="s">
        <v>285</v>
      </c>
      <c r="C154" s="159" t="s">
        <v>253</v>
      </c>
      <c r="D154" s="145"/>
    </row>
    <row r="155" spans="1:4" ht="16.8">
      <c r="A155" s="138"/>
      <c r="B155" s="130" t="s">
        <v>286</v>
      </c>
      <c r="C155" s="158" t="e">
        <f>'2.YCCN-Usecase'!#REF!</f>
        <v>#REF!</v>
      </c>
      <c r="D155" s="145"/>
    </row>
    <row r="156" spans="1:4" ht="16.8">
      <c r="A156" s="138">
        <v>1</v>
      </c>
      <c r="B156" s="139" t="s">
        <v>287</v>
      </c>
      <c r="C156" s="159" t="s">
        <v>250</v>
      </c>
      <c r="D156" s="145"/>
    </row>
    <row r="157" spans="1:4" ht="16.8">
      <c r="A157" s="138">
        <v>2</v>
      </c>
      <c r="B157" s="139" t="s">
        <v>288</v>
      </c>
      <c r="C157" s="159" t="s">
        <v>233</v>
      </c>
      <c r="D157" s="145"/>
    </row>
    <row r="158" spans="1:4" ht="16.8">
      <c r="A158" s="138">
        <v>3</v>
      </c>
      <c r="B158" s="139" t="s">
        <v>289</v>
      </c>
      <c r="C158" s="159" t="s">
        <v>253</v>
      </c>
      <c r="D158" s="145"/>
    </row>
    <row r="159" spans="1:4" ht="16.8">
      <c r="A159" s="138"/>
      <c r="B159" s="130" t="s">
        <v>290</v>
      </c>
      <c r="C159" s="158" t="e">
        <f>'2.YCCN-Usecase'!#REF!</f>
        <v>#REF!</v>
      </c>
      <c r="D159" s="145"/>
    </row>
    <row r="160" spans="1:4" ht="16.8">
      <c r="A160" s="138">
        <v>1</v>
      </c>
      <c r="B160" s="138" t="s">
        <v>291</v>
      </c>
      <c r="C160" s="160" t="s">
        <v>292</v>
      </c>
      <c r="D160" s="145"/>
    </row>
    <row r="161" spans="1:4" ht="16.8">
      <c r="A161" s="138">
        <v>2</v>
      </c>
      <c r="B161" s="138" t="s">
        <v>293</v>
      </c>
      <c r="C161" s="160" t="s">
        <v>294</v>
      </c>
      <c r="D161" s="145"/>
    </row>
    <row r="162" spans="1:4" ht="16.8">
      <c r="A162" s="138">
        <v>3</v>
      </c>
      <c r="B162" s="138" t="s">
        <v>295</v>
      </c>
      <c r="C162" s="160" t="s">
        <v>296</v>
      </c>
      <c r="D162" s="145"/>
    </row>
    <row r="163" spans="1:4" ht="16.8">
      <c r="A163" s="138">
        <v>4</v>
      </c>
      <c r="B163" s="138" t="s">
        <v>297</v>
      </c>
      <c r="C163" s="160" t="s">
        <v>298</v>
      </c>
      <c r="D163" s="145"/>
    </row>
    <row r="164" spans="1:4" ht="16.8">
      <c r="A164" s="138">
        <v>5</v>
      </c>
      <c r="B164" s="138" t="s">
        <v>299</v>
      </c>
      <c r="C164" s="160" t="s">
        <v>300</v>
      </c>
      <c r="D164" s="145"/>
    </row>
    <row r="165" spans="1:4" ht="50.4">
      <c r="A165" s="161"/>
      <c r="B165" s="130" t="s">
        <v>301</v>
      </c>
      <c r="C165" s="137" t="s">
        <v>302</v>
      </c>
      <c r="D165" s="151"/>
    </row>
    <row r="166" spans="1:4" ht="33.6">
      <c r="A166" s="138">
        <v>1</v>
      </c>
      <c r="B166" s="139" t="s">
        <v>228</v>
      </c>
      <c r="C166" s="140" t="s">
        <v>303</v>
      </c>
      <c r="D166" s="145"/>
    </row>
    <row r="167" spans="1:4" ht="33.6">
      <c r="A167" s="138">
        <v>2</v>
      </c>
      <c r="B167" s="139" t="s">
        <v>236</v>
      </c>
      <c r="C167" s="140" t="s">
        <v>304</v>
      </c>
      <c r="D167" s="145"/>
    </row>
    <row r="168" spans="1:4" ht="16.8">
      <c r="A168" s="138">
        <v>3</v>
      </c>
      <c r="B168" s="139" t="s">
        <v>240</v>
      </c>
      <c r="C168" s="144" t="s">
        <v>305</v>
      </c>
      <c r="D168" s="145"/>
    </row>
    <row r="169" spans="1:4" ht="33.6">
      <c r="A169" s="138">
        <v>4</v>
      </c>
      <c r="B169" s="139" t="s">
        <v>244</v>
      </c>
      <c r="C169" s="155" t="s">
        <v>207</v>
      </c>
      <c r="D169" s="98"/>
    </row>
  </sheetData>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2:E1582"/>
  <sheetViews>
    <sheetView showGridLines="0" topLeftCell="A403" zoomScale="70" zoomScaleNormal="70" workbookViewId="0">
      <selection activeCell="B413" sqref="B413"/>
    </sheetView>
  </sheetViews>
  <sheetFormatPr defaultColWidth="9.109375" defaultRowHeight="18"/>
  <cols>
    <col min="1" max="1" width="8.44140625" style="123" customWidth="1"/>
    <col min="2" max="2" width="57.5546875" style="124" customWidth="1"/>
    <col min="3" max="3" width="30.109375" style="123" customWidth="1"/>
    <col min="4" max="16384" width="9.109375" style="124"/>
  </cols>
  <sheetData>
    <row r="2" spans="1:5">
      <c r="A2" s="554" t="s">
        <v>306</v>
      </c>
      <c r="B2" s="554"/>
      <c r="C2" s="554"/>
    </row>
    <row r="4" spans="1:5">
      <c r="A4" s="125" t="s">
        <v>0</v>
      </c>
      <c r="B4" s="125" t="s">
        <v>307</v>
      </c>
      <c r="C4" s="125" t="s">
        <v>308</v>
      </c>
      <c r="E4" s="124" t="str">
        <f>IF(A5&lt;&gt;"","",IF(OR(ISNUMBER(SEARCH("xem",B5)),ISNUMBER(SEARCH("sao chép",B5))),"Dữ liệu đầu ra",IF(OR(ISNUMBER(SEARCH("tìm kiếm",B5)),ISNUMBER(SEARCH("xóa",B5)),ISNUMBER(SEARCH("lọc",B5))),"Yêu cầu truy vấn","Dữ liệu đầu vào")))</f>
        <v/>
      </c>
    </row>
    <row r="5" spans="1:5">
      <c r="A5" s="515" t="str">
        <f>IF('2.YCCN-Usecase'!A3="","",'2.YCCN-Usecase'!A3)</f>
        <v>I</v>
      </c>
      <c r="B5" s="126" t="str">
        <f>_xlfn.CONCAT('2.YCCN-Usecase'!B3,'2.YCCN-Usecase'!E3)</f>
        <v>Quản trị hệ thống</v>
      </c>
      <c r="C5" s="127" t="str">
        <f>IF(A5&lt;&gt;"","",IF(OR(ISNUMBER(SEARCH("xem",B5)),ISNUMBER(SEARCH("sao chép",B5))),"Dữ liệu đầu ra",IF(OR(ISNUMBER(SEARCH("tìm kiếm",B5)),ISNUMBER(SEARCH("xóa",B5)),ISNUMBER(SEARCH("lọc",B5))),"Yêu cầu truy vấn","Dữ liệu đầu vào")))</f>
        <v/>
      </c>
    </row>
    <row r="6" spans="1:5">
      <c r="A6" s="515">
        <f>IF('2.YCCN-Usecase'!A4="","",'2.YCCN-Usecase'!A4)</f>
        <v>1</v>
      </c>
      <c r="B6" s="126" t="str">
        <f>_xlfn.CONCAT('2.YCCN-Usecase'!B4,'2.YCCN-Usecase'!E4)</f>
        <v>Quản lý lưu vết, lịch sử người dùng hệ thống</v>
      </c>
      <c r="C6" s="127" t="str">
        <f>IF(A6&lt;&gt;"","",IF(OR(ISNUMBER(SEARCH("xem",B6)),ISNUMBER(SEARCH("sao chép",B6))),"Dữ liệu đầu ra",IF(OR(ISNUMBER(SEARCH("tìm kiếm",B6)),ISNUMBER(SEARCH("xóa",B6)),ISNUMBER(SEARCH("lọc",B6))),"Yêu cầu truy vấn","Dữ liệu đầu vào")))</f>
        <v/>
      </c>
    </row>
    <row r="7" spans="1:5" ht="72">
      <c r="A7" s="515" t="str">
        <f>IF('2.YCCN-Usecase'!A5="","",'2.YCCN-Usecase'!A5)</f>
        <v/>
      </c>
      <c r="B7" s="126" t="str">
        <f>_xlfn.CONCAT('2.YCCN-Usecase'!B5,'2.YCCN-Usecase'!E5)</f>
        <v>QTHT chọn xem danh sách log.
Hệ thống kiểm tra quyền, nếu hợp lệ hiển thị danh sách log ra màn hình, nếu không hợp lệ thông báo lỗi cụ thể.</v>
      </c>
      <c r="C7" s="127" t="str">
        <f>IF(A7&lt;&gt;"","",IF(OR(ISNUMBER(SEARCH("xem",B7)),ISNUMBER(SEARCH("sao chép",B7))),"Dữ liệu đầu ra",IF(OR(ISNUMBER(SEARCH("tìm kiếm",B7)),ISNUMBER(SEARCH("xóa",B7)),ISNUMBER(SEARCH("lọc",B7))),"Yêu cầu truy vấn","Dữ liệu đầu vào")))</f>
        <v>Dữ liệu đầu ra</v>
      </c>
    </row>
    <row r="8" spans="1:5" ht="72">
      <c r="A8" s="515" t="str">
        <f>IF('2.YCCN-Usecase'!A6="","",'2.YCCN-Usecase'!A6)</f>
        <v/>
      </c>
      <c r="B8" s="126" t="str">
        <f>_xlfn.CONCAT('2.YCCN-Usecase'!B6,'2.YCCN-Usecase'!E6)</f>
        <v>QTHT chọn xem chi tiết log.
Hệ thống kiểm tra quyền, nếu hợp lệ hiển thị chi tiết log ra màn hình, nếu không hợp lệ thông báo lỗi cụ thể.</v>
      </c>
      <c r="C8" s="127" t="str">
        <f t="shared" ref="C8:C70" si="0">IF(A8&lt;&gt;"","",IF(OR(ISNUMBER(SEARCH("xem",B8)),ISNUMBER(SEARCH("sao chép",B8))),"Dữ liệu đầu ra",IF(OR(ISNUMBER(SEARCH("tìm kiếm",B8)),ISNUMBER(SEARCH("xóa",B8)),ISNUMBER(SEARCH("lọc",B8))),"Yêu cầu truy vấn","Dữ liệu đầu vào")))</f>
        <v>Dữ liệu đầu ra</v>
      </c>
    </row>
    <row r="9" spans="1:5" ht="90">
      <c r="A9" s="515" t="str">
        <f>IF('2.YCCN-Usecase'!A7="","",'2.YCCN-Usecase'!A7)</f>
        <v/>
      </c>
      <c r="B9" s="126" t="str">
        <f>_xlfn.CONCAT('2.YCCN-Usecase'!B7,'2.YCCN-Usecase'!E7)</f>
        <v>QTHT thực hiện xem hoạt động thống kê theo danh sách QTHT.
Hệ thống kiểm tra quyền, nếu hợp lệ hiển thị thông tin ra màn hình, nếu không hợp lệ thông báo lỗi cụ thể.</v>
      </c>
      <c r="C9" s="127" t="str">
        <f t="shared" si="0"/>
        <v>Dữ liệu đầu ra</v>
      </c>
    </row>
    <row r="10" spans="1:5" ht="90">
      <c r="A10" s="515" t="str">
        <f>IF('2.YCCN-Usecase'!A8="","",'2.YCCN-Usecase'!A8)</f>
        <v/>
      </c>
      <c r="B10" s="126" t="str">
        <f>_xlfn.CONCAT('2.YCCN-Usecase'!B8,'2.YCCN-Usecase'!E8)</f>
        <v>QTHT chọn lọc danh sách, chọn tiêu chí theo tên QTHT.
Hệ thống kiểm tra quyền, nếu hợp lệ thực hiện xử lý và hiển thị danh sách theo tiêu chí được chọn, nếu không hợp lệ báo lỗi cụ thể.</v>
      </c>
      <c r="C10" s="127" t="str">
        <f t="shared" si="0"/>
        <v>Yêu cầu truy vấn</v>
      </c>
    </row>
    <row r="11" spans="1:5" ht="90">
      <c r="A11" s="515" t="str">
        <f>IF('2.YCCN-Usecase'!A9="","",'2.YCCN-Usecase'!A9)</f>
        <v/>
      </c>
      <c r="B11" s="126" t="str">
        <f>_xlfn.CONCAT('2.YCCN-Usecase'!B9,'2.YCCN-Usecase'!E9)</f>
        <v>QTHT chọn lọc danh sách, chọn tiêu chí theo hành động.
Hệ thống kiểm tra quyền, nếu hợp lệ thực hiện xử lý và hiển thị danh sách theo tiêu chí được chọn, nếu không hợp lệ báo lỗi cụ thể.</v>
      </c>
      <c r="C11" s="127" t="str">
        <f t="shared" si="0"/>
        <v>Yêu cầu truy vấn</v>
      </c>
    </row>
    <row r="12" spans="1:5" ht="90">
      <c r="A12" s="515" t="str">
        <f>IF('2.YCCN-Usecase'!A10="","",'2.YCCN-Usecase'!A10)</f>
        <v/>
      </c>
      <c r="B12" s="126" t="str">
        <f>_xlfn.CONCAT('2.YCCN-Usecase'!B10,'2.YCCN-Usecase'!E10)</f>
        <v>QTHT chọn lọc danh sách, chọn tiêu chí theo thời gian.
Hệ thống kiểm tra quyền, nếu hợp lệ thực hiện xử lý và hiển thị danh sách theo tiêu chí được chọn, nếu không hợp lệ báo lỗi cụ thể.</v>
      </c>
      <c r="C12" s="127" t="str">
        <f t="shared" si="0"/>
        <v>Yêu cầu truy vấn</v>
      </c>
    </row>
    <row r="13" spans="1:5" ht="72">
      <c r="A13" s="515" t="str">
        <f>IF('2.YCCN-Usecase'!A11="","",'2.YCCN-Usecase'!A11)</f>
        <v/>
      </c>
      <c r="B13" s="126" t="str">
        <f>_xlfn.CONCAT('2.YCCN-Usecase'!B11,'2.YCCN-Usecase'!E11)</f>
        <v>QTHT chọn lọc danh sách, chọn tiêu chí theo ID.
Hệ thống kiểm tra quyền, nếu hợp lệ thực hiện xử lý và hiển thị danh sách theo tiêu chí được chọn, nếu không hợp lệ báo lỗi cụ thể.</v>
      </c>
      <c r="C13" s="127" t="str">
        <f t="shared" si="0"/>
        <v>Yêu cầu truy vấn</v>
      </c>
    </row>
    <row r="14" spans="1:5" ht="72">
      <c r="A14" s="515" t="str">
        <f>IF('2.YCCN-Usecase'!A12="","",'2.YCCN-Usecase'!A12)</f>
        <v/>
      </c>
      <c r="B14" s="126" t="str">
        <f>_xlfn.CONCAT('2.YCCN-Usecase'!B12,'2.YCCN-Usecase'!E12)</f>
        <v>QTHT chọn làm mới danh sách log.
Hệ thống kiểm tra quyền, nếu hợp lệ hiển thị danh sách log ra màn hình, nếu không hợp lệ thông báo lỗi cụ thể.</v>
      </c>
      <c r="C14" s="127" t="str">
        <f t="shared" si="0"/>
        <v>Dữ liệu đầu vào</v>
      </c>
    </row>
    <row r="15" spans="1:5">
      <c r="A15" s="515">
        <f>IF('2.YCCN-Usecase'!A13="","",'2.YCCN-Usecase'!A13)</f>
        <v>2</v>
      </c>
      <c r="B15" s="126" t="str">
        <f>_xlfn.CONCAT('2.YCCN-Usecase'!B13,'2.YCCN-Usecase'!E13)</f>
        <v>Quản lý đăng nhập hệ thống</v>
      </c>
      <c r="C15" s="127" t="str">
        <f t="shared" si="0"/>
        <v/>
      </c>
    </row>
    <row r="16" spans="1:5" ht="72">
      <c r="A16" s="515" t="str">
        <f>IF('2.YCCN-Usecase'!A14="","",'2.YCCN-Usecase'!A14)</f>
        <v/>
      </c>
      <c r="B16" s="126" t="str">
        <f>_xlfn.CONCAT('2.YCCN-Usecase'!B14,'2.YCCN-Usecase'!E14)</f>
        <v>QTHT thực hiện nhập thông tin đăng nhập.
Hệ thống xác thực thông tin đăng nhập, điều hướng và thông báo kết quả ra màn hình cho người đăng nhập</v>
      </c>
      <c r="C16" s="127" t="str">
        <f t="shared" si="0"/>
        <v>Dữ liệu đầu vào</v>
      </c>
    </row>
    <row r="17" spans="1:3">
      <c r="A17" s="515">
        <f>IF('2.YCCN-Usecase'!A15="","",'2.YCCN-Usecase'!A15)</f>
        <v>3</v>
      </c>
      <c r="B17" s="126" t="str">
        <f>_xlfn.CONCAT('2.YCCN-Usecase'!B15,'2.YCCN-Usecase'!E15)</f>
        <v>Quản lý đăng xuất hệ thống</v>
      </c>
      <c r="C17" s="127" t="str">
        <f t="shared" si="0"/>
        <v/>
      </c>
    </row>
    <row r="18" spans="1:3" ht="36">
      <c r="A18" s="515" t="str">
        <f>IF('2.YCCN-Usecase'!A16="","",'2.YCCN-Usecase'!A16)</f>
        <v/>
      </c>
      <c r="B18" s="126" t="str">
        <f>_xlfn.CONCAT('2.YCCN-Usecase'!B16,'2.YCCN-Usecase'!E16)</f>
        <v>QTHT thực hiện chọn đăng xuất hệ thống. 
Hệ thống hiển thị popup xác nhận đăng xuất</v>
      </c>
      <c r="C18" s="127" t="str">
        <f t="shared" si="0"/>
        <v>Dữ liệu đầu vào</v>
      </c>
    </row>
    <row r="19" spans="1:3" ht="54">
      <c r="A19" s="515" t="str">
        <f>IF('2.YCCN-Usecase'!A17="","",'2.YCCN-Usecase'!A17)</f>
        <v/>
      </c>
      <c r="B19" s="126" t="str">
        <f>_xlfn.CONCAT('2.YCCN-Usecase'!B17,'2.YCCN-Usecase'!E17)</f>
        <v>QTHT thực hiện đồng ý đăng xuất khỏi hệ thống.
Hệ thống xử lý, điều hướng quay trở màn hình đăng nhập</v>
      </c>
      <c r="C19" s="127" t="str">
        <f t="shared" si="0"/>
        <v>Dữ liệu đầu vào</v>
      </c>
    </row>
    <row r="20" spans="1:3">
      <c r="A20" s="515">
        <f>IF('2.YCCN-Usecase'!A18="","",'2.YCCN-Usecase'!A18)</f>
        <v>4</v>
      </c>
      <c r="B20" s="126" t="str">
        <f>_xlfn.CONCAT('2.YCCN-Usecase'!B18,'2.YCCN-Usecase'!E18)</f>
        <v>Quản lý tài khoản người dùng</v>
      </c>
      <c r="C20" s="127" t="str">
        <f t="shared" si="0"/>
        <v/>
      </c>
    </row>
    <row r="21" spans="1:3" ht="72">
      <c r="A21" s="515" t="str">
        <f>IF('2.YCCN-Usecase'!A19="","",'2.YCCN-Usecase'!A19)</f>
        <v/>
      </c>
      <c r="B21" s="126" t="str">
        <f>_xlfn.CONCAT('2.YCCN-Usecase'!B19,'2.YCCN-Usecase'!E19)</f>
        <v>QTHT thực hiện xem Danh sách QTHT theo nhóm quyền.
Hệ thống kiểm tra quyền, nếu hợp lệ hiển thị thông tin ra màn hình, nếu không hợp lệ báo lỗi cụ thể.</v>
      </c>
      <c r="C21" s="127" t="str">
        <f t="shared" si="0"/>
        <v>Dữ liệu đầu ra</v>
      </c>
    </row>
    <row r="22" spans="1:3" ht="72">
      <c r="A22" s="515" t="str">
        <f>IF('2.YCCN-Usecase'!A20="","",'2.YCCN-Usecase'!A20)</f>
        <v/>
      </c>
      <c r="B22" s="126" t="str">
        <f>_xlfn.CONCAT('2.YCCN-Usecase'!B20,'2.YCCN-Usecase'!E20)</f>
        <v>QTHT thực hiện chọn QTHT cần xóa khỏi một nhóm quyền.
Hệ thống kiểm tra, nếu hợp lệ thông báo xáo thành công, nếu không hợp lệ báo lỗi cụ thể.</v>
      </c>
      <c r="C22" s="127" t="str">
        <f t="shared" si="0"/>
        <v>Yêu cầu truy vấn</v>
      </c>
    </row>
    <row r="23" spans="1:3" ht="90">
      <c r="A23" s="515" t="str">
        <f>IF('2.YCCN-Usecase'!A21="","",'2.YCCN-Usecase'!A21)</f>
        <v/>
      </c>
      <c r="B23" s="126" t="str">
        <f>_xlfn.CONCAT('2.YCCN-Usecase'!B21,'2.YCCN-Usecase'!E21)</f>
        <v>QTHT chọn QTHT cần thêm vào nhóm quyền, nhập thông tin nhóm quyền.
Hệ thống kiểm tra thông tin, nếu hợp lệ thực hiện lưu dữ liệu và thông báo kết quả thêm mới thành công, nếu không hợp lệ thông báo lỗi cụ thể.</v>
      </c>
      <c r="C23" s="127" t="str">
        <f t="shared" si="0"/>
        <v>Dữ liệu đầu vào</v>
      </c>
    </row>
    <row r="24" spans="1:3" ht="90">
      <c r="A24" s="515" t="str">
        <f>IF('2.YCCN-Usecase'!A22="","",'2.YCCN-Usecase'!A22)</f>
        <v/>
      </c>
      <c r="B24" s="126" t="str">
        <f>_xlfn.CONCAT('2.YCCN-Usecase'!B22,'2.YCCN-Usecase'!E22)</f>
        <v>QTHT thực hiện sửa loại quyền của QTHT trong một nhóm quyền.
Hệ thống kiểm tra quyền truy cập, nếu hợp lệ thực hiện lưu dữ liệu và thông báo kết quả sửa thành công, nếu không hợp lệ thông báo lỗi cụ thể.</v>
      </c>
      <c r="C24" s="127" t="str">
        <f t="shared" si="0"/>
        <v>Dữ liệu đầu vào</v>
      </c>
    </row>
    <row r="25" spans="1:3" ht="72">
      <c r="A25" s="515" t="str">
        <f>IF('2.YCCN-Usecase'!A23="","",'2.YCCN-Usecase'!A23)</f>
        <v/>
      </c>
      <c r="B25" s="126" t="str">
        <f>_xlfn.CONCAT('2.YCCN-Usecase'!B23,'2.YCCN-Usecase'!E23)</f>
        <v>QTHT chọn xem danh sách QTHT.
Hệ thống kiểm tra quyền truy cập, nếu hợp lệ hiển thị thông tin danh sách QTHT ra màn hình, nếu không hợp lệ thông báo lỗi cụ thể</v>
      </c>
      <c r="C25" s="127" t="str">
        <f t="shared" si="0"/>
        <v>Dữ liệu đầu ra</v>
      </c>
    </row>
    <row r="26" spans="1:3" ht="54">
      <c r="A26" s="515" t="str">
        <f>IF('2.YCCN-Usecase'!A24="","",'2.YCCN-Usecase'!A24)</f>
        <v/>
      </c>
      <c r="B26" s="126" t="str">
        <f>_xlfn.CONCAT('2.YCCN-Usecase'!B24,'2.YCCN-Usecase'!E24)</f>
        <v>QTHT thực hiện tìm kiếm QTHT theo tiêu chí.
Hệ thống tìm kiếm thông tin trong CSDL, và hiển thị thông tin theo tiêu chí tìm kiếm ra màn hình.</v>
      </c>
      <c r="C26" s="127" t="str">
        <f t="shared" si="0"/>
        <v>Yêu cầu truy vấn</v>
      </c>
    </row>
    <row r="27" spans="1:3" ht="72">
      <c r="A27" s="515" t="str">
        <f>IF('2.YCCN-Usecase'!A25="","",'2.YCCN-Usecase'!A25)</f>
        <v/>
      </c>
      <c r="B27" s="126" t="str">
        <f>_xlfn.CONCAT('2.YCCN-Usecase'!B25,'2.YCCN-Usecase'!E25)</f>
        <v>QTHT chọn thêm mới QTHT.
Hệ thống xử lý, nếu hợp lệ thông báo thêm mới thành công và lưu dữ liệu, nếu không hợp lệ thông báo lỗi cụ thể</v>
      </c>
      <c r="C27" s="127" t="str">
        <f t="shared" si="0"/>
        <v>Dữ liệu đầu vào</v>
      </c>
    </row>
    <row r="28" spans="1:3" ht="72">
      <c r="A28" s="515" t="str">
        <f>IF('2.YCCN-Usecase'!A26="","",'2.YCCN-Usecase'!A26)</f>
        <v/>
      </c>
      <c r="B28" s="126" t="str">
        <f>_xlfn.CONCAT('2.YCCN-Usecase'!B26,'2.YCCN-Usecase'!E26)</f>
        <v>QTHT chọn xóa QTHT.
Hệ thống kiểm tra quyền, nếu hợp lệ thông báo xóa thành công và lưu dữ liệu, nếu không hợp lệ báo lỗi cụ thể</v>
      </c>
      <c r="C28" s="127" t="str">
        <f t="shared" si="0"/>
        <v>Yêu cầu truy vấn</v>
      </c>
    </row>
    <row r="29" spans="1:3">
      <c r="A29" s="515">
        <f>IF('2.YCCN-Usecase'!A27="","",'2.YCCN-Usecase'!A27)</f>
        <v>5</v>
      </c>
      <c r="B29" s="126" t="str">
        <f>_xlfn.CONCAT('2.YCCN-Usecase'!B27,'2.YCCN-Usecase'!E27)</f>
        <v>Thông tin cá nhân (profile người dùng)</v>
      </c>
      <c r="C29" s="127" t="str">
        <f t="shared" si="0"/>
        <v/>
      </c>
    </row>
    <row r="30" spans="1:3" ht="54">
      <c r="A30" s="515" t="str">
        <f>IF('2.YCCN-Usecase'!A28="","",'2.YCCN-Usecase'!A28)</f>
        <v/>
      </c>
      <c r="B30" s="126" t="str">
        <f>_xlfn.CONCAT('2.YCCN-Usecase'!B28,'2.YCCN-Usecase'!E28)</f>
        <v>QTHT chọn Hồ sơ.
Hệ thống xử lý, điều hướng QTHT sang màn hình thông tin cá nhân.</v>
      </c>
      <c r="C30" s="127" t="str">
        <f t="shared" si="0"/>
        <v>Dữ liệu đầu vào</v>
      </c>
    </row>
    <row r="31" spans="1:3" ht="90">
      <c r="A31" s="515" t="str">
        <f>IF('2.YCCN-Usecase'!A29="","",'2.YCCN-Usecase'!A29)</f>
        <v/>
      </c>
      <c r="B31" s="126" t="str">
        <f>_xlfn.CONCAT('2.YCCN-Usecase'!B29,'2.YCCN-Usecase'!E29)</f>
        <v>QTHT chọn Chỉnh sửa thông tin, nhập thông tin, chọn lưu.
Hệ thống kiểm tra, nếu hợp lệ thông báo chỉnh sửa thành công và lưu dữ liệu, nếu không hợp lệ báo lỗi cụ thể</v>
      </c>
      <c r="C31" s="127" t="str">
        <f t="shared" si="0"/>
        <v>Dữ liệu đầu vào</v>
      </c>
    </row>
    <row r="32" spans="1:3" ht="90">
      <c r="A32" s="515" t="str">
        <f>IF('2.YCCN-Usecase'!A30="","",'2.YCCN-Usecase'!A30)</f>
        <v/>
      </c>
      <c r="B32" s="126" t="str">
        <f>_xlfn.CONCAT('2.YCCN-Usecase'!B30,'2.YCCN-Usecase'!E30)</f>
        <v>QTHT chọn Đặt lại mật khẩu, nhập thông tin, chọn lưu.
Hệ thống kiểm tra thông tin, nếu hợp lệ thông báo đặt lại mật khẩu thành công và lưu dữ liệu, nếu không hợp lệ báo lỗi cụ thể.</v>
      </c>
      <c r="C32" s="127" t="str">
        <f t="shared" si="0"/>
        <v>Dữ liệu đầu vào</v>
      </c>
    </row>
    <row r="33" spans="1:3">
      <c r="A33" s="515">
        <f>IF('2.YCCN-Usecase'!A31="","",'2.YCCN-Usecase'!A31)</f>
        <v>6</v>
      </c>
      <c r="B33" s="126" t="str">
        <f>_xlfn.CONCAT('2.YCCN-Usecase'!B31,'2.YCCN-Usecase'!E31)</f>
        <v>Quản lý quyền truy cập</v>
      </c>
      <c r="C33" s="127" t="str">
        <f t="shared" si="0"/>
        <v/>
      </c>
    </row>
    <row r="34" spans="1:3" ht="72">
      <c r="A34" s="515" t="str">
        <f>IF('2.YCCN-Usecase'!A32="","",'2.YCCN-Usecase'!A32)</f>
        <v/>
      </c>
      <c r="B34" s="126" t="str">
        <f>_xlfn.CONCAT('2.YCCN-Usecase'!B32,'2.YCCN-Usecase'!E32)</f>
        <v>QTHT chọn thêm mới nhóm quyền.
Hệ thống kiểm tra quyền, nếu hợp lệ thông báo thêm mới thành công và lưu dữ liệu, nếu không hợp lệ báo lỗi cụ thể.</v>
      </c>
      <c r="C34" s="127" t="str">
        <f t="shared" si="0"/>
        <v>Dữ liệu đầu vào</v>
      </c>
    </row>
    <row r="35" spans="1:3" ht="72">
      <c r="A35" s="515" t="str">
        <f>IF('2.YCCN-Usecase'!A33="","",'2.YCCN-Usecase'!A33)</f>
        <v/>
      </c>
      <c r="B35" s="126" t="str">
        <f>_xlfn.CONCAT('2.YCCN-Usecase'!B33,'2.YCCN-Usecase'!E33)</f>
        <v>QTHT chọ xem danh sách nhóm quyền.
Hệ thống kiểm tra quyền truy cập, nếu hợp lệ hiển thị màn hình danh sách nhóm quyền, nếu không hợp lệ báo lỗi cụ thể.</v>
      </c>
      <c r="C35" s="127" t="str">
        <f t="shared" si="0"/>
        <v>Dữ liệu đầu ra</v>
      </c>
    </row>
    <row r="36" spans="1:3" ht="72">
      <c r="A36" s="515" t="str">
        <f>IF('2.YCCN-Usecase'!A34="","",'2.YCCN-Usecase'!A34)</f>
        <v/>
      </c>
      <c r="B36" s="126" t="str">
        <f>_xlfn.CONCAT('2.YCCN-Usecase'!B34,'2.YCCN-Usecase'!E34)</f>
        <v>QTHT chọn xem chi tiết danh sách nhóm quyền.
Hệ thống kiểm tra quyền truy cập, nếu hợp lệ hiển thị màn hình chi tiết nhóm quyền, nếu không hợp lệ báo lỗi cụ thể.</v>
      </c>
      <c r="C36" s="127" t="str">
        <f t="shared" si="0"/>
        <v>Dữ liệu đầu ra</v>
      </c>
    </row>
    <row r="37" spans="1:3" ht="72">
      <c r="A37" s="515" t="str">
        <f>IF('2.YCCN-Usecase'!A35="","",'2.YCCN-Usecase'!A35)</f>
        <v/>
      </c>
      <c r="B37" s="126" t="str">
        <f>_xlfn.CONCAT('2.YCCN-Usecase'!B35,'2.YCCN-Usecase'!E35)</f>
        <v>QTHT thực hiện chỉnh sửa nhóm quyềm.
Hệ thống kiểm tra quyền truy cập, nếu hợp lệ thông báo chỉnh sửa thành công và lưu dữ liệu, nếu không hợp lệ báo lỗi cụ thể.</v>
      </c>
      <c r="C37" s="127" t="str">
        <f t="shared" si="0"/>
        <v>Dữ liệu đầu vào</v>
      </c>
    </row>
    <row r="38" spans="1:3" ht="90">
      <c r="A38" s="515" t="str">
        <f>IF('2.YCCN-Usecase'!A36="","",'2.YCCN-Usecase'!A36)</f>
        <v/>
      </c>
      <c r="B38" s="126" t="str">
        <f>_xlfn.CONCAT('2.YCCN-Usecase'!B36,'2.YCCN-Usecase'!E36)</f>
        <v>QTHT thực hiện tìm kiếm nhóm quyền, nhập tiêu chí tìm kiếm.
Hệ thống tìm kiếm thông tin trong CSDL, nếu hợp lệ hiển thị thông tin theo tiêu chí tìm kiếm, nếu không hợp lệ báo lỗi cụ thể.</v>
      </c>
      <c r="C38" s="127" t="str">
        <f t="shared" si="0"/>
        <v>Yêu cầu truy vấn</v>
      </c>
    </row>
    <row r="39" spans="1:3" ht="54">
      <c r="A39" s="515" t="str">
        <f>IF('2.YCCN-Usecase'!A37="","",'2.YCCN-Usecase'!A37)</f>
        <v/>
      </c>
      <c r="B39" s="126" t="str">
        <f>_xlfn.CONCAT('2.YCCN-Usecase'!B37,'2.YCCN-Usecase'!E37)</f>
        <v>QTHT thực hiện lọc nhóm quyền, chọn tiêu chí lọc.
Hệ thống kiểm tra, nếu hợp lệ hiển thị thông tin theo tiêu chí lọc, nếu không hợp lệ thông báo lỗi cụ thể.</v>
      </c>
      <c r="C39" s="127" t="str">
        <f t="shared" si="0"/>
        <v>Yêu cầu truy vấn</v>
      </c>
    </row>
    <row r="40" spans="1:3" ht="72">
      <c r="A40" s="515" t="str">
        <f>IF('2.YCCN-Usecase'!A38="","",'2.YCCN-Usecase'!A38)</f>
        <v/>
      </c>
      <c r="B40" s="126" t="str">
        <f>_xlfn.CONCAT('2.YCCN-Usecase'!B38,'2.YCCN-Usecase'!E38)</f>
        <v>QTHT thực hiện xóa nhóm quyền.
Hệ thống kiểm tra quyền truy cập, nếu hợp lệ thông báo xóa thành công và lưu dữ liệu, nếu không hợp lệ báo lỗi cụ thể</v>
      </c>
      <c r="C40" s="127" t="str">
        <f t="shared" si="0"/>
        <v>Yêu cầu truy vấn</v>
      </c>
    </row>
    <row r="41" spans="1:3" ht="54">
      <c r="A41" s="515" t="str">
        <f>IF('2.YCCN-Usecase'!A39="","",'2.YCCN-Usecase'!A39)</f>
        <v/>
      </c>
      <c r="B41" s="126" t="str">
        <f>_xlfn.CONCAT('2.YCCN-Usecase'!B39,'2.YCCN-Usecase'!E39)</f>
        <v>QTHT chọn sao chép quyền.
Hệ thống xử lý, thông báo sao chép thành công và lưu dữ liệu.</v>
      </c>
      <c r="C41" s="127" t="str">
        <f t="shared" si="0"/>
        <v>Dữ liệu đầu ra</v>
      </c>
    </row>
    <row r="42" spans="1:3">
      <c r="A42" s="515">
        <f>IF('2.YCCN-Usecase'!A40="","",'2.YCCN-Usecase'!A40)</f>
        <v>7</v>
      </c>
      <c r="B42" s="126" t="str">
        <f>_xlfn.CONCAT('2.YCCN-Usecase'!B40,'2.YCCN-Usecase'!E40)</f>
        <v>Quản lý phân quyền theo dòng dữ liệu</v>
      </c>
      <c r="C42" s="127" t="str">
        <f t="shared" si="0"/>
        <v/>
      </c>
    </row>
    <row r="43" spans="1:3" ht="90">
      <c r="A43" s="515" t="str">
        <f>IF('2.YCCN-Usecase'!A41="","",'2.YCCN-Usecase'!A41)</f>
        <v/>
      </c>
      <c r="B43" s="126" t="str">
        <f>_xlfn.CONCAT('2.YCCN-Usecase'!B41,'2.YCCN-Usecase'!E41)</f>
        <v>QTHT thực hiện Thêm mới phân quyền theo dòng dữ liệu. 
Hệ thống kiểm tra quyền, nếu hợp lệ thông báo thêm thành công và lưu dữ liệu, nếu không hợp lệ báo lỗi cụ thể.</v>
      </c>
      <c r="C43" s="127" t="str">
        <f t="shared" si="0"/>
        <v>Dữ liệu đầu vào</v>
      </c>
    </row>
    <row r="44" spans="1:3" ht="72">
      <c r="A44" s="515" t="str">
        <f>IF('2.YCCN-Usecase'!A42="","",'2.YCCN-Usecase'!A42)</f>
        <v/>
      </c>
      <c r="B44" s="126" t="str">
        <f>_xlfn.CONCAT('2.YCCN-Usecase'!B42,'2.YCCN-Usecase'!E42)</f>
        <v>QTHT chọn xem danh sách phân quyền theo dòng dữ liệu.
Hệ thống kiểm tra quyền truy cập, nếu hợp lệ hiển thị màn hình thông tin danh sách.</v>
      </c>
      <c r="C44" s="127" t="str">
        <f t="shared" si="0"/>
        <v>Dữ liệu đầu ra</v>
      </c>
    </row>
    <row r="45" spans="1:3" ht="72">
      <c r="A45" s="515" t="str">
        <f>IF('2.YCCN-Usecase'!A43="","",'2.YCCN-Usecase'!A43)</f>
        <v/>
      </c>
      <c r="B45" s="126" t="str">
        <f>_xlfn.CONCAT('2.YCCN-Usecase'!B43,'2.YCCN-Usecase'!E43)</f>
        <v>QTHT chọn xem chi tiết phân quyền theo dòng dữ liệu.
Hệ thống kiểm tra quyền truy cập, nếu hợp lệ hiển thị màn hình thông tin chi tiết.</v>
      </c>
      <c r="C45" s="127" t="str">
        <f t="shared" si="0"/>
        <v>Dữ liệu đầu ra</v>
      </c>
    </row>
    <row r="46" spans="1:3" ht="72">
      <c r="A46" s="515" t="str">
        <f>IF('2.YCCN-Usecase'!A44="","",'2.YCCN-Usecase'!A44)</f>
        <v/>
      </c>
      <c r="B46" s="126" t="str">
        <f>_xlfn.CONCAT('2.YCCN-Usecase'!B44,'2.YCCN-Usecase'!E44)</f>
        <v>QTHT chọn nhiều phân quyền theo dòng dữ liệu, tích chọn phân quyền theo nhu cầu.
Hệ thống xử lý, hiển thị các quyền đã được tích chọn.</v>
      </c>
      <c r="C46" s="127" t="str">
        <f t="shared" si="0"/>
        <v>Dữ liệu đầu vào</v>
      </c>
    </row>
    <row r="47" spans="1:3" ht="90">
      <c r="A47" s="515" t="str">
        <f>IF('2.YCCN-Usecase'!A45="","",'2.YCCN-Usecase'!A45)</f>
        <v/>
      </c>
      <c r="B47" s="126" t="str">
        <f>_xlfn.CONCAT('2.YCCN-Usecase'!B45,'2.YCCN-Usecase'!E45)</f>
        <v>QTHT thực hiện chỉnh sửa phân quyền theo dòng dữ liệu.
Hệ thống kiểm tra, nếu hợp lệ thông báo chỉnh sửa thành công và lưu dữ liệu, nếu không hợp lệ báo lỗi cụ thể.</v>
      </c>
      <c r="C47" s="127" t="str">
        <f t="shared" si="0"/>
        <v>Dữ liệu đầu vào</v>
      </c>
    </row>
    <row r="48" spans="1:3" ht="54">
      <c r="A48" s="515" t="str">
        <f>IF('2.YCCN-Usecase'!A46="","",'2.YCCN-Usecase'!A46)</f>
        <v/>
      </c>
      <c r="B48" s="126" t="str">
        <f>_xlfn.CONCAT('2.YCCN-Usecase'!B46,'2.YCCN-Usecase'!E46)</f>
        <v>QTHT chọn Tìm kiếm phân quyền theo dòng dữ liệu. Hệ thống hiển thị kết quả tìm kiếm theo tiêu chí lọc đã chọn ra ngoài màn hình</v>
      </c>
      <c r="C48" s="127" t="str">
        <f t="shared" si="0"/>
        <v>Yêu cầu truy vấn</v>
      </c>
    </row>
    <row r="49" spans="1:3" ht="90">
      <c r="A49" s="515" t="str">
        <f>IF('2.YCCN-Usecase'!A47="","",'2.YCCN-Usecase'!A47)</f>
        <v/>
      </c>
      <c r="B49" s="126" t="str">
        <f>_xlfn.CONCAT('2.YCCN-Usecase'!B47,'2.YCCN-Usecase'!E47)</f>
        <v>QTHT thực hiện lọc phân quyền theo dòng dữ liệu, chọn tiêu chí lọc.
Hệ thống kiểm tra, nếu hợp lệ hiển thị màn hình thông tin theo tiêu chí lọc, nếu không hợp lệ báo lỗi cụ thể.</v>
      </c>
      <c r="C49" s="127" t="str">
        <f t="shared" si="0"/>
        <v>Yêu cầu truy vấn</v>
      </c>
    </row>
    <row r="50" spans="1:3" ht="90">
      <c r="A50" s="515" t="str">
        <f>IF('2.YCCN-Usecase'!A48="","",'2.YCCN-Usecase'!A48)</f>
        <v/>
      </c>
      <c r="B50" s="126" t="str">
        <f>_xlfn.CONCAT('2.YCCN-Usecase'!B48,'2.YCCN-Usecase'!E48)</f>
        <v>QTHT chọn bỏ kích hoạt phân quyền theo dòng dữ liệu.
Hệ thống kiểm tra, nếu hợp lệ báo bỏ kích hoạt thành công và lưu dữ liệu, nếu không hợp lệ báo lỗi cụ thể.</v>
      </c>
      <c r="C50" s="127" t="str">
        <f t="shared" si="0"/>
        <v>Dữ liệu đầu vào</v>
      </c>
    </row>
    <row r="51" spans="1:3">
      <c r="A51" s="515">
        <f>IF('2.YCCN-Usecase'!A49="","",'2.YCCN-Usecase'!A49)</f>
        <v>8</v>
      </c>
      <c r="B51" s="126" t="str">
        <f>_xlfn.CONCAT('2.YCCN-Usecase'!B49,'2.YCCN-Usecase'!E49)</f>
        <v>Quản lý tài liệu HDSD</v>
      </c>
      <c r="C51" s="127" t="str">
        <f t="shared" si="0"/>
        <v/>
      </c>
    </row>
    <row r="52" spans="1:3" ht="54">
      <c r="A52" s="515" t="str">
        <f>IF('2.YCCN-Usecase'!A50="","",'2.YCCN-Usecase'!A50)</f>
        <v/>
      </c>
      <c r="B52" s="126" t="str">
        <f>_xlfn.CONCAT('2.YCCN-Usecase'!B50,'2.YCCN-Usecase'!E50)</f>
        <v>QTHT chọn Tài liệu.
Hệ thống xử lý, hiển thị màn hình danh sách các tài liệu HDSD.</v>
      </c>
      <c r="C52" s="127" t="str">
        <f t="shared" si="0"/>
        <v>Dữ liệu đầu vào</v>
      </c>
    </row>
    <row r="53" spans="1:3" ht="54">
      <c r="A53" s="515" t="str">
        <f>IF('2.YCCN-Usecase'!A51="","",'2.YCCN-Usecase'!A51)</f>
        <v/>
      </c>
      <c r="B53" s="126" t="str">
        <f>_xlfn.CONCAT('2.YCCN-Usecase'!B51,'2.YCCN-Usecase'!E51)</f>
        <v>QTHT chọn tài liệu HDSD muốn xem.
Hệ thống xử lý, tự động tải xuống tài liệu HDSD đã chọn.</v>
      </c>
      <c r="C53" s="127" t="str">
        <f t="shared" si="0"/>
        <v>Dữ liệu đầu ra</v>
      </c>
    </row>
    <row r="54" spans="1:3">
      <c r="A54" s="515" t="str">
        <f>IF('2.YCCN-Usecase'!A52="","",'2.YCCN-Usecase'!A52)</f>
        <v>A</v>
      </c>
      <c r="B54" s="126" t="str">
        <f>_xlfn.CONCAT('2.YCCN-Usecase'!B52,'2.YCCN-Usecase'!E52)</f>
        <v>Phần mềm phân tích biểu diễn dữ liệu</v>
      </c>
      <c r="C54" s="127" t="str">
        <f t="shared" si="0"/>
        <v/>
      </c>
    </row>
    <row r="55" spans="1:3">
      <c r="A55" s="515" t="str">
        <f>IF('2.YCCN-Usecase'!A53="","",'2.YCCN-Usecase'!A53)</f>
        <v>II</v>
      </c>
      <c r="B55" s="126" t="str">
        <f>_xlfn.CONCAT('2.YCCN-Usecase'!B53,'2.YCCN-Usecase'!E53)</f>
        <v>Phần mềm biểu diễn dữ liệu</v>
      </c>
      <c r="C55" s="127" t="str">
        <f t="shared" si="0"/>
        <v/>
      </c>
    </row>
    <row r="56" spans="1:3">
      <c r="A56" s="515" t="str">
        <f>IF('2.YCCN-Usecase'!A54="","",'2.YCCN-Usecase'!A54)</f>
        <v>II.1</v>
      </c>
      <c r="B56" s="126" t="str">
        <f>_xlfn.CONCAT('2.YCCN-Usecase'!B54,'2.YCCN-Usecase'!E54)</f>
        <v>Quản lý biểu diễn dữ liệu</v>
      </c>
      <c r="C56" s="127" t="str">
        <f t="shared" si="0"/>
        <v/>
      </c>
    </row>
    <row r="57" spans="1:3">
      <c r="A57" s="515">
        <f>IF('2.YCCN-Usecase'!A55="","",'2.YCCN-Usecase'!A55)</f>
        <v>9</v>
      </c>
      <c r="B57" s="126" t="str">
        <f>_xlfn.CONCAT('2.YCCN-Usecase'!B55,'2.YCCN-Usecase'!E55)</f>
        <v>Quản lý Biểu đồ</v>
      </c>
      <c r="C57" s="127" t="str">
        <f t="shared" si="0"/>
        <v/>
      </c>
    </row>
    <row r="58" spans="1:3" ht="72">
      <c r="A58" s="515" t="str">
        <f>IF('2.YCCN-Usecase'!A56="","",'2.YCCN-Usecase'!A56)</f>
        <v/>
      </c>
      <c r="B58" s="126" t="str">
        <f>_xlfn.CONCAT('2.YCCN-Usecase'!B56,'2.YCCN-Usecase'!E56)</f>
        <v>Chuyên viên biểu diễn dữ liệu chọn tạo mới chart.
Hệ thống kiểm tra thông tin, nếu hợp lệ thì thực hiện lưu dữ liệu và thông báo kết quả thêm mới thành công, nếu không hợp lệ báo lỗi cụ thể.</v>
      </c>
      <c r="C58" s="127" t="str">
        <f t="shared" si="0"/>
        <v>Dữ liệu đầu vào</v>
      </c>
    </row>
    <row r="59" spans="1:3" ht="90">
      <c r="A59" s="515" t="str">
        <f>IF('2.YCCN-Usecase'!A57="","",'2.YCCN-Usecase'!A57)</f>
        <v/>
      </c>
      <c r="B59" s="126" t="str">
        <f>_xlfn.CONCAT('2.YCCN-Usecase'!B57,'2.YCCN-Usecase'!E57)</f>
        <v>Chuyên viên biểu diễn dữ liệu thực hiện cập nhật lại chart.
Hệ thống kiểm tra thông tin, nếu hợp lệ thì thực hiện lưu dữ liệu và thông báo kết quả cập nhật thành công, nếu không hợp lệ báo lỗi cụ thể.</v>
      </c>
      <c r="C59" s="127" t="str">
        <f t="shared" si="0"/>
        <v>Dữ liệu đầu vào</v>
      </c>
    </row>
    <row r="60" spans="1:3" ht="72">
      <c r="A60" s="515" t="str">
        <f>IF('2.YCCN-Usecase'!A58="","",'2.YCCN-Usecase'!A58)</f>
        <v/>
      </c>
      <c r="B60" s="126" t="str">
        <f>_xlfn.CONCAT('2.YCCN-Usecase'!B58,'2.YCCN-Usecase'!E58)</f>
        <v>Chuyên viên biểu diễn dữ liệu chọn xem danh sách chart.
Hệ thống kiểm tra, hiển thị danh sách chart ra ngoài màn hình.</v>
      </c>
      <c r="C60" s="127" t="str">
        <f t="shared" si="0"/>
        <v>Dữ liệu đầu ra</v>
      </c>
    </row>
    <row r="61" spans="1:3" ht="72">
      <c r="A61" s="515" t="str">
        <f>IF('2.YCCN-Usecase'!A59="","",'2.YCCN-Usecase'!A59)</f>
        <v/>
      </c>
      <c r="B61" s="126" t="str">
        <f>_xlfn.CONCAT('2.YCCN-Usecase'!B59,'2.YCCN-Usecase'!E59)</f>
        <v>Chuyên viên biểu diễn dữ liệu thực hiện chọn xem chi tiết chart.
Hệ thống kiểm tra, hiển thị chi tiết chart ra ngoài màn hình.</v>
      </c>
      <c r="C61" s="127" t="str">
        <f t="shared" si="0"/>
        <v>Dữ liệu đầu ra</v>
      </c>
    </row>
    <row r="62" spans="1:3" ht="72">
      <c r="A62" s="515" t="str">
        <f>IF('2.YCCN-Usecase'!A60="","",'2.YCCN-Usecase'!A60)</f>
        <v/>
      </c>
      <c r="B62" s="126" t="str">
        <f>_xlfn.CONCAT('2.YCCN-Usecase'!B60,'2.YCCN-Usecase'!E60)</f>
        <v>Chuyên viên biểu diễn dữ liệu tìm kiếm chart theo tiêu chí.
Hệ thống thực tìm kiếm dữ liệu trong CSDL, hiển thị kết quả tìm kiếm theo tiêu chí nhập vào.</v>
      </c>
      <c r="C62" s="127" t="str">
        <f t="shared" si="0"/>
        <v>Yêu cầu truy vấn</v>
      </c>
    </row>
    <row r="63" spans="1:3" ht="90">
      <c r="A63" s="515" t="str">
        <f>IF('2.YCCN-Usecase'!A61="","",'2.YCCN-Usecase'!A61)</f>
        <v/>
      </c>
      <c r="B63" s="126" t="str">
        <f>_xlfn.CONCAT('2.YCCN-Usecase'!B61,'2.YCCN-Usecase'!E61)</f>
        <v>Chuyên viên biểu diễn dữ liệu có thực hiện chọn xóa chart.
Hệ thống kiểm tra thông tin, nếu hợp lệ thông báo xóa thành công và lưu dữ liệu, nếu không hợp lệ báo lỗi cụ thể.</v>
      </c>
      <c r="C63" s="127" t="str">
        <f t="shared" si="0"/>
        <v>Yêu cầu truy vấn</v>
      </c>
    </row>
    <row r="64" spans="1:3" ht="72">
      <c r="A64" s="515" t="str">
        <f>IF('2.YCCN-Usecase'!A62="","",'2.YCCN-Usecase'!A62)</f>
        <v/>
      </c>
      <c r="B64" s="126" t="str">
        <f>_xlfn.CONCAT('2.YCCN-Usecase'!B62,'2.YCCN-Usecase'!E62)</f>
        <v>Chuyên viên biểu diễn dữ liệu chọn xem các chart đã dùng gần đây.
Hệ thống kiểm tra, hiển thị thông tin ra ngoài màn hình.</v>
      </c>
      <c r="C64" s="127" t="str">
        <f t="shared" si="0"/>
        <v>Dữ liệu đầu ra</v>
      </c>
    </row>
    <row r="65" spans="1:3" ht="90">
      <c r="A65" s="515" t="str">
        <f>IF('2.YCCN-Usecase'!A63="","",'2.YCCN-Usecase'!A63)</f>
        <v/>
      </c>
      <c r="B65" s="126" t="str">
        <f>_xlfn.CONCAT('2.YCCN-Usecase'!B63,'2.YCCN-Usecase'!E63)</f>
        <v xml:space="preserve">Chuyên viên biểu diễn dữ liệu chọn chia sẻ chart với Chuyên viên biểu diễn dữ liệu khác.
Hệ thống thực hiện kiểm tra quyền, nếu hợp lệ thực hiện chia sẻ thông tin và thông báo kết quả, nếu không hợp lệ báo lỗi cụ thể. </v>
      </c>
      <c r="C65" s="127" t="str">
        <f t="shared" si="0"/>
        <v>Dữ liệu đầu vào</v>
      </c>
    </row>
    <row r="66" spans="1:3">
      <c r="A66" s="515">
        <f>IF('2.YCCN-Usecase'!A64="","",'2.YCCN-Usecase'!A64)</f>
        <v>10</v>
      </c>
      <c r="B66" s="126" t="str">
        <f>_xlfn.CONCAT('2.YCCN-Usecase'!B64,'2.YCCN-Usecase'!E64)</f>
        <v>Quản lý Báo cáo trực quan</v>
      </c>
      <c r="C66" s="127" t="str">
        <f t="shared" si="0"/>
        <v/>
      </c>
    </row>
    <row r="67" spans="1:3" ht="90">
      <c r="A67" s="515" t="str">
        <f>IF('2.YCCN-Usecase'!A65="","",'2.YCCN-Usecase'!A65)</f>
        <v/>
      </c>
      <c r="B67" s="126" t="str">
        <f>_xlfn.CONCAT('2.YCCN-Usecase'!B65,'2.YCCN-Usecase'!E65)</f>
        <v>Chuyên viên biểu diễn dữ liệu chọn tạo mới Dashboard, nhập thông tin và chọn lưu.
Hệ thống kiểm tra thông tin, nếu hợp lệ thì thực hiện lưu dữ liệu và thông báo kết quả thêm mới thành công, nếu không hợp lệ báo lỗi cụ thể.</v>
      </c>
      <c r="C67" s="127" t="str">
        <f t="shared" si="0"/>
        <v>Dữ liệu đầu vào</v>
      </c>
    </row>
    <row r="68" spans="1:3" ht="90">
      <c r="A68" s="515" t="str">
        <f>IF('2.YCCN-Usecase'!A66="","",'2.YCCN-Usecase'!A66)</f>
        <v/>
      </c>
      <c r="B68" s="126" t="str">
        <f>_xlfn.CONCAT('2.YCCN-Usecase'!B66,'2.YCCN-Usecase'!E66)</f>
        <v>Chuyên viên biểu diễn dữ liệu chọn cập nhật Dashboard, nhập thông tin và chọn lưu.
Hệ thống kiểm tra thông tin, nếu hợp lệ thì thực hiện lưu dữ liệu và thông báo kết quả cập nhật thành công, nếu không hợp lệ báo lỗi cụ thể.</v>
      </c>
      <c r="C68" s="127" t="str">
        <f t="shared" si="0"/>
        <v>Dữ liệu đầu vào</v>
      </c>
    </row>
    <row r="69" spans="1:3" ht="72">
      <c r="A69" s="515" t="str">
        <f>IF('2.YCCN-Usecase'!A67="","",'2.YCCN-Usecase'!A67)</f>
        <v/>
      </c>
      <c r="B69" s="126" t="str">
        <f>_xlfn.CONCAT('2.YCCN-Usecase'!B67,'2.YCCN-Usecase'!E67)</f>
        <v>Chuyên viên biểu diễn dữ liệu chọn xem danh sách Dashboard.
Hệ thống kiểm tra, hiển thị danh sách Dashboard ra màn hình.</v>
      </c>
      <c r="C69" s="127" t="str">
        <f t="shared" si="0"/>
        <v>Dữ liệu đầu ra</v>
      </c>
    </row>
    <row r="70" spans="1:3" ht="72">
      <c r="A70" s="515" t="str">
        <f>IF('2.YCCN-Usecase'!A68="","",'2.YCCN-Usecase'!A68)</f>
        <v/>
      </c>
      <c r="B70" s="126" t="str">
        <f>_xlfn.CONCAT('2.YCCN-Usecase'!B68,'2.YCCN-Usecase'!E68)</f>
        <v>Chuyên viên biểu diễn dữ liệu chọn xem chi tiết Dashboard
Hệ thống kiểm tra, hiển thị chi tiết Dashboard ra màn hình.</v>
      </c>
      <c r="C70" s="127" t="str">
        <f t="shared" si="0"/>
        <v>Dữ liệu đầu ra</v>
      </c>
    </row>
    <row r="71" spans="1:3" ht="72">
      <c r="A71" s="515" t="str">
        <f>IF('2.YCCN-Usecase'!A69="","",'2.YCCN-Usecase'!A69)</f>
        <v/>
      </c>
      <c r="B71" s="126" t="str">
        <f>_xlfn.CONCAT('2.YCCN-Usecase'!B69,'2.YCCN-Usecase'!E69)</f>
        <v>Chuyên viên biểu diễn dữ liệu nhập tiêu chí tìm kiếm Dashboard, chọn tìm kiếm.
Hệ thống thực tìm kiếm dữ liệu trong CSDL, hiển thị kết quả tìm kiếm theo tiêu chí nhập vào.</v>
      </c>
      <c r="C71" s="127" t="str">
        <f t="shared" ref="C71:C131" si="1">IF(A71&lt;&gt;"","",IF(OR(ISNUMBER(SEARCH("xem",B71)),ISNUMBER(SEARCH("sao chép",B71))),"Dữ liệu đầu ra",IF(OR(ISNUMBER(SEARCH("tìm kiếm",B71)),ISNUMBER(SEARCH("xóa",B71)),ISNUMBER(SEARCH("lọc",B71))),"Yêu cầu truy vấn","Dữ liệu đầu vào")))</f>
        <v>Yêu cầu truy vấn</v>
      </c>
    </row>
    <row r="72" spans="1:3" ht="90">
      <c r="A72" s="515" t="str">
        <f>IF('2.YCCN-Usecase'!A70="","",'2.YCCN-Usecase'!A70)</f>
        <v/>
      </c>
      <c r="B72" s="126" t="str">
        <f>_xlfn.CONCAT('2.YCCN-Usecase'!B70,'2.YCCN-Usecase'!E70)</f>
        <v>Chuyên viên biểu diễn dữ liệu chọn Dashboard cần xóa, thực hiện xóa Dashboard.
Hệ thống kiểm tra quyền thao tác, nếu hợp lệ thực hiện thông báo xóa thành công và lưu dữ liệu, nếu không hợp lệ báo lỗi cụ thể.</v>
      </c>
      <c r="C72" s="127" t="str">
        <f t="shared" si="1"/>
        <v>Yêu cầu truy vấn</v>
      </c>
    </row>
    <row r="73" spans="1:3" ht="72">
      <c r="A73" s="515" t="str">
        <f>IF('2.YCCN-Usecase'!A71="","",'2.YCCN-Usecase'!A71)</f>
        <v/>
      </c>
      <c r="B73" s="126" t="str">
        <f>_xlfn.CONCAT('2.YCCN-Usecase'!B71,'2.YCCN-Usecase'!E71)</f>
        <v>Chuyên viên biểu diễn dữ liệu chọn xem các Dashboard đã dùng gần đây.
Hệ thống kiểm tra, hiển thị danh sách các Dashboard đã dùng gần đây.</v>
      </c>
      <c r="C73" s="127" t="str">
        <f t="shared" si="1"/>
        <v>Dữ liệu đầu ra</v>
      </c>
    </row>
    <row r="74" spans="1:3" ht="90">
      <c r="A74" s="515" t="str">
        <f>IF('2.YCCN-Usecase'!A72="","",'2.YCCN-Usecase'!A72)</f>
        <v/>
      </c>
      <c r="B74" s="126" t="str">
        <f>_xlfn.CONCAT('2.YCCN-Usecase'!B72,'2.YCCN-Usecase'!E72)</f>
        <v>Chuyên viên biểu diễn dữ liệu chọn chia sẻ Dashboard với Chuyên viên biểu diễn dữ liệu khác.
Hệ thống thực hiện kiểm tra quyền, nếu hợp lệ thực hiện chia sẻ thông tin và thông báo kết quả, nếu không hợp lệ báo lỗi cụ thể.</v>
      </c>
      <c r="C74" s="127" t="str">
        <f t="shared" si="1"/>
        <v>Dữ liệu đầu vào</v>
      </c>
    </row>
    <row r="75" spans="1:3">
      <c r="A75" s="515">
        <f>IF('2.YCCN-Usecase'!A73="","",'2.YCCN-Usecase'!A73)</f>
        <v>11</v>
      </c>
      <c r="B75" s="126" t="str">
        <f>_xlfn.CONCAT('2.YCCN-Usecase'!B73,'2.YCCN-Usecase'!E73)</f>
        <v>Quản lý Biểu đồ yêu thích</v>
      </c>
      <c r="C75" s="127" t="str">
        <f t="shared" si="1"/>
        <v/>
      </c>
    </row>
    <row r="76" spans="1:3" ht="72">
      <c r="A76" s="515" t="str">
        <f>IF('2.YCCN-Usecase'!A74="","",'2.YCCN-Usecase'!A74)</f>
        <v/>
      </c>
      <c r="B76" s="126" t="str">
        <f>_xlfn.CONCAT('2.YCCN-Usecase'!B74,'2.YCCN-Usecase'!E74)</f>
        <v>Chuyên viên biểu diễn dữ liệu chọn xem danh sách Chart yêu thích. 
Hệ thống kiểm tra, hiển thị danh sách chart yêu thích ra ngoài màn hình.</v>
      </c>
      <c r="C76" s="127" t="str">
        <f t="shared" si="1"/>
        <v>Dữ liệu đầu ra</v>
      </c>
    </row>
    <row r="77" spans="1:3" ht="72">
      <c r="A77" s="515" t="str">
        <f>IF('2.YCCN-Usecase'!A75="","",'2.YCCN-Usecase'!A75)</f>
        <v/>
      </c>
      <c r="B77" s="126" t="str">
        <f>_xlfn.CONCAT('2.YCCN-Usecase'!B75,'2.YCCN-Usecase'!E75)</f>
        <v>Chuyên viên biểu diễn dữ liệu chọn xem chi tiết Chart yêu thích.
Hệ thống kiểm tra, hiển thị chi tiết chart yêu thích ra ngoài màn hình.</v>
      </c>
      <c r="C77" s="127" t="str">
        <f t="shared" si="1"/>
        <v>Dữ liệu đầu ra</v>
      </c>
    </row>
    <row r="78" spans="1:3" ht="90">
      <c r="A78" s="515" t="str">
        <f>IF('2.YCCN-Usecase'!A76="","",'2.YCCN-Usecase'!A76)</f>
        <v/>
      </c>
      <c r="B78" s="126" t="str">
        <f>_xlfn.CONCAT('2.YCCN-Usecase'!B76,'2.YCCN-Usecase'!E76)</f>
        <v>Chuyên viên biểu diễn dữ liệu chọn lưu Chart yêu thích.
Hệ thống kiểm tra thông tin, nếu hợp lệ thì lưu dữ liệu và thông báo lưu Chart yêu thích thành công, nếu không hợp lệ báo lỗi cụ thể.</v>
      </c>
      <c r="C78" s="127" t="str">
        <f t="shared" si="1"/>
        <v>Dữ liệu đầu vào</v>
      </c>
    </row>
    <row r="79" spans="1:3" ht="98.25" customHeight="1">
      <c r="A79" s="515" t="str">
        <f>IF('2.YCCN-Usecase'!A77="","",'2.YCCN-Usecase'!A77)</f>
        <v/>
      </c>
      <c r="B79" s="126" t="str">
        <f>_xlfn.CONCAT('2.YCCN-Usecase'!B77,'2.YCCN-Usecase'!E77)</f>
        <v>Chuyên viên biểu diễn dữ liệu chọn tìm kiếm Chart yêu thích theo chủ sở hữu, người tạo, loại, từ khóa.
Hệ thống thực tìm kiếm dữ liệu trong CSDL, hiển thị kết quả tìm kiếm theo tiêu chí nhập vào.</v>
      </c>
      <c r="C79" s="127" t="str">
        <f t="shared" si="1"/>
        <v>Yêu cầu truy vấn</v>
      </c>
    </row>
    <row r="80" spans="1:3" ht="90">
      <c r="A80" s="515" t="str">
        <f>IF('2.YCCN-Usecase'!A78="","",'2.YCCN-Usecase'!A78)</f>
        <v/>
      </c>
      <c r="B80" s="126" t="str">
        <f>_xlfn.CONCAT('2.YCCN-Usecase'!B78,'2.YCCN-Usecase'!E78)</f>
        <v>Chuyên viên biểu diễn dữ liệu chọn xóa Chart yêu thích.
Hệ thống kiểm tra thông tin, nếu hợp lệ thông báo xóa thành công và lưu dữ liệu, nếu không hợp lệ báo lỗi cụ thể.</v>
      </c>
      <c r="C80" s="127" t="str">
        <f t="shared" si="1"/>
        <v>Yêu cầu truy vấn</v>
      </c>
    </row>
    <row r="81" spans="1:3">
      <c r="A81" s="515">
        <f>IF('2.YCCN-Usecase'!A79="","",'2.YCCN-Usecase'!A79)</f>
        <v>12</v>
      </c>
      <c r="B81" s="126" t="str">
        <f>_xlfn.CONCAT('2.YCCN-Usecase'!B79,'2.YCCN-Usecase'!E79)</f>
        <v>Quản lý hoạt động gần đây</v>
      </c>
      <c r="C81" s="127" t="str">
        <f t="shared" si="1"/>
        <v/>
      </c>
    </row>
    <row r="82" spans="1:3" ht="72">
      <c r="A82" s="515" t="str">
        <f>IF('2.YCCN-Usecase'!A80="","",'2.YCCN-Usecase'!A80)</f>
        <v/>
      </c>
      <c r="B82" s="126" t="str">
        <f>_xlfn.CONCAT('2.YCCN-Usecase'!B80,'2.YCCN-Usecase'!E80)</f>
        <v>Chuyên viên biểu diễn dữ liệu chọn xem hoạt động xem gần đây.
Hệ thống kiếm tra, hiển thị thông tin hoạt động xem gần đây ra ngoài màn hình.</v>
      </c>
      <c r="C82" s="127" t="str">
        <f t="shared" si="1"/>
        <v>Dữ liệu đầu ra</v>
      </c>
    </row>
    <row r="83" spans="1:3" ht="72">
      <c r="A83" s="515" t="str">
        <f>IF('2.YCCN-Usecase'!A81="","",'2.YCCN-Usecase'!A81)</f>
        <v/>
      </c>
      <c r="B83" s="126" t="str">
        <f>_xlfn.CONCAT('2.YCCN-Usecase'!B81,'2.YCCN-Usecase'!E81)</f>
        <v>Chuyên viên biểu diễn dữ liệu chọn xem hoạt động chỉnh sửa gần đây.
Hệ thống kiểm tra, hiển thị thông tin hoạt động chỉnh sửa gần đây ra ngoài màn hình.</v>
      </c>
      <c r="C83" s="127" t="str">
        <f t="shared" si="1"/>
        <v>Dữ liệu đầu ra</v>
      </c>
    </row>
    <row r="84" spans="1:3" ht="72">
      <c r="A84" s="515" t="str">
        <f>IF('2.YCCN-Usecase'!A82="","",'2.YCCN-Usecase'!A82)</f>
        <v/>
      </c>
      <c r="B84" s="126" t="str">
        <f>_xlfn.CONCAT('2.YCCN-Usecase'!B82,'2.YCCN-Usecase'!E82)</f>
        <v>Chuyên viên biểu diễn dữ liệu chọn xem hoạt động tạo gần đây.
Hệ thống kiểm tra, hiển thị thông tin hoạt động tạo gần đây ra ngoài màn hình.</v>
      </c>
      <c r="C84" s="127" t="str">
        <f t="shared" si="1"/>
        <v>Dữ liệu đầu ra</v>
      </c>
    </row>
    <row r="85" spans="1:3" ht="72">
      <c r="A85" s="515" t="str">
        <f>IF('2.YCCN-Usecase'!A83="","",'2.YCCN-Usecase'!A83)</f>
        <v/>
      </c>
      <c r="B85" s="126" t="str">
        <f>_xlfn.CONCAT('2.YCCN-Usecase'!B83,'2.YCCN-Usecase'!E83)</f>
        <v>Chuyên viên biểu diễn dữ liệu chọn xem thời gian của hoạt động gần đây.
Hệ thống kiểm tra, hiển thị thông tin thời gian của hoạt động gần đây ra màn hình.</v>
      </c>
      <c r="C85" s="127" t="str">
        <f t="shared" si="1"/>
        <v>Dữ liệu đầu ra</v>
      </c>
    </row>
    <row r="86" spans="1:3" ht="72">
      <c r="A86" s="515" t="str">
        <f>IF('2.YCCN-Usecase'!A84="","",'2.YCCN-Usecase'!A84)</f>
        <v/>
      </c>
      <c r="B86" s="126" t="str">
        <f>_xlfn.CONCAT('2.YCCN-Usecase'!B84,'2.YCCN-Usecase'!E84)</f>
        <v>Chuyên viên biểu diễn dữ liệu chọn xem hoạt động gần đây của Chart.
Hệ thống kiểm tra, hiển thị thông tin thời gian của Chart gần đây ra màn hình.</v>
      </c>
      <c r="C86" s="127" t="str">
        <f t="shared" si="1"/>
        <v>Dữ liệu đầu ra</v>
      </c>
    </row>
    <row r="87" spans="1:3" ht="72">
      <c r="A87" s="515" t="str">
        <f>IF('2.YCCN-Usecase'!A85="","",'2.YCCN-Usecase'!A85)</f>
        <v/>
      </c>
      <c r="B87" s="126" t="str">
        <f>_xlfn.CONCAT('2.YCCN-Usecase'!B85,'2.YCCN-Usecase'!E85)</f>
        <v>Chuyên viên biểu diễn dữ liệu chọn xem hoạt động gần đây của Dashboard.
Hệ thống kiểm tra, hiển thị thông tin hoạt động gần đây của Dashboard ra màn hình.</v>
      </c>
      <c r="C87" s="127" t="str">
        <f t="shared" si="1"/>
        <v>Dữ liệu đầu ra</v>
      </c>
    </row>
    <row r="88" spans="1:3" ht="72">
      <c r="A88" s="515" t="str">
        <f>IF('2.YCCN-Usecase'!A86="","",'2.YCCN-Usecase'!A86)</f>
        <v/>
      </c>
      <c r="B88" s="126" t="str">
        <f>_xlfn.CONCAT('2.YCCN-Usecase'!B86,'2.YCCN-Usecase'!E86)</f>
        <v>Chuyên viên biểu diễn dữ liệu chọn xem hoạt động gần đây của Bộ dữ liệu.
Hệ thống kiểm tra, hiển thị thông tin hoạt động gần đây của Bộ dữ liệu ra màn hình.</v>
      </c>
      <c r="C88" s="127" t="str">
        <f t="shared" si="1"/>
        <v>Dữ liệu đầu ra</v>
      </c>
    </row>
    <row r="89" spans="1:3" ht="72">
      <c r="A89" s="515" t="str">
        <f>IF('2.YCCN-Usecase'!A87="","",'2.YCCN-Usecase'!A87)</f>
        <v/>
      </c>
      <c r="B89" s="126" t="str">
        <f>_xlfn.CONCAT('2.YCCN-Usecase'!B87,'2.YCCN-Usecase'!E87)</f>
        <v>Chuyên viên biểu diễn dữ liệu chọn xem hoạt động gần đây của Truy vấn đã lưu. 
Hệ thống kiểm tra, hiển thị thông tin hoạt động gần đây của Truy vấn ra màn hình.</v>
      </c>
      <c r="C89" s="127" t="str">
        <f t="shared" si="1"/>
        <v>Dữ liệu đầu ra</v>
      </c>
    </row>
    <row r="90" spans="1:3">
      <c r="A90" s="515">
        <f>IF('2.YCCN-Usecase'!A88="","",'2.YCCN-Usecase'!A88)</f>
        <v>13</v>
      </c>
      <c r="B90" s="126" t="str">
        <f>_xlfn.CONCAT('2.YCCN-Usecase'!B88,'2.YCCN-Usecase'!E88)</f>
        <v>Quản lý lớp chú thích</v>
      </c>
      <c r="C90" s="127" t="str">
        <f t="shared" si="1"/>
        <v/>
      </c>
    </row>
    <row r="91" spans="1:3" ht="90">
      <c r="A91" s="515" t="str">
        <f>IF('2.YCCN-Usecase'!A89="","",'2.YCCN-Usecase'!A89)</f>
        <v/>
      </c>
      <c r="B91" s="126" t="str">
        <f>_xlfn.CONCAT('2.YCCN-Usecase'!B89,'2.YCCN-Usecase'!E89)</f>
        <v>Chuyên viên biểu diễn dữ liệu chọn thêm mới lớp chú thích.
Hệ thống kiểm tra, nếu hợp lệ thông báo thêm mới thành công và lưu dữ liệu, nếu không hợp lệ báo lỗi cụ thể.</v>
      </c>
      <c r="C91" s="127" t="str">
        <f t="shared" si="1"/>
        <v>Dữ liệu đầu vào</v>
      </c>
    </row>
    <row r="92" spans="1:3" ht="72">
      <c r="A92" s="515" t="str">
        <f>IF('2.YCCN-Usecase'!A90="","",'2.YCCN-Usecase'!A90)</f>
        <v/>
      </c>
      <c r="B92" s="126" t="str">
        <f>_xlfn.CONCAT('2.YCCN-Usecase'!B90,'2.YCCN-Usecase'!E90)</f>
        <v>Chuyên viên biểu diễn dữ liệu chọn Xem danh sách lớp chú thích.
Hệ thống xử lý, hiển thị màn hình thông tin tin được chọn.</v>
      </c>
      <c r="C92" s="127" t="str">
        <f t="shared" si="1"/>
        <v>Dữ liệu đầu ra</v>
      </c>
    </row>
    <row r="93" spans="1:3" ht="72">
      <c r="A93" s="515" t="str">
        <f>IF('2.YCCN-Usecase'!A91="","",'2.YCCN-Usecase'!A91)</f>
        <v/>
      </c>
      <c r="B93" s="126" t="str">
        <f>_xlfn.CONCAT('2.YCCN-Usecase'!B91,'2.YCCN-Usecase'!E91)</f>
        <v>Chuyên viên biểu diễn dữ liệu chọn Xem chi tiết lớp chú thích.
Hệ thống xử lý, hiển thị màn hình thông tin tin được chọn.</v>
      </c>
      <c r="C93" s="127" t="str">
        <f t="shared" si="1"/>
        <v>Dữ liệu đầu ra</v>
      </c>
    </row>
    <row r="94" spans="1:3" ht="72">
      <c r="A94" s="515" t="str">
        <f>IF('2.YCCN-Usecase'!A92="","",'2.YCCN-Usecase'!A92)</f>
        <v/>
      </c>
      <c r="B94" s="126" t="str">
        <f>_xlfn.CONCAT('2.YCCN-Usecase'!B92,'2.YCCN-Usecase'!E92)</f>
        <v>Chuyên viên biểu diễn dữ liệu chọn nhiều lớp chú thích.
Hệ thống xử lý, hiển thị thông tin các lớp được chọn ra ngoài màn hình.</v>
      </c>
      <c r="C94" s="127" t="str">
        <f t="shared" si="1"/>
        <v>Dữ liệu đầu vào</v>
      </c>
    </row>
    <row r="95" spans="1:3" ht="90">
      <c r="A95" s="515" t="str">
        <f>IF('2.YCCN-Usecase'!A93="","",'2.YCCN-Usecase'!A93)</f>
        <v/>
      </c>
      <c r="B95" s="126" t="str">
        <f>_xlfn.CONCAT('2.YCCN-Usecase'!B93,'2.YCCN-Usecase'!E93)</f>
        <v>Chuyên viên biểu diễn dữ liệu thực hiện chỉnh sửa lớp chú thích.
Hệ thống kiểm tra, nếu hợp lệ thông báo chỉnh sửa thành công và lưu dữ liệu, nếu không hợp lệ báo lỗi cụ thể</v>
      </c>
      <c r="C95" s="127" t="str">
        <f t="shared" si="1"/>
        <v>Dữ liệu đầu vào</v>
      </c>
    </row>
    <row r="96" spans="1:3" ht="90">
      <c r="A96" s="515" t="str">
        <f>IF('2.YCCN-Usecase'!A94="","",'2.YCCN-Usecase'!A94)</f>
        <v/>
      </c>
      <c r="B96" s="126" t="str">
        <f>_xlfn.CONCAT('2.YCCN-Usecase'!B94,'2.YCCN-Usecase'!E94)</f>
        <v>Chuyên viên biểu diễn dữ liệu thực hiện Tìm kiếm lớp chú thích, nhập tiêu chí tìm kiếm.
Hệ thống tìm kiếm thông tin trong CSDL, nếu hợp lệ hiển thị thông tin theo tiêu chí tìm kiếm, nếu không hợp lệ báo lỗi cụ thể</v>
      </c>
      <c r="C96" s="127" t="str">
        <f t="shared" si="1"/>
        <v>Yêu cầu truy vấn</v>
      </c>
    </row>
    <row r="97" spans="1:3" ht="72">
      <c r="A97" s="515" t="str">
        <f>IF('2.YCCN-Usecase'!A95="","",'2.YCCN-Usecase'!A95)</f>
        <v/>
      </c>
      <c r="B97" s="126" t="str">
        <f>_xlfn.CONCAT('2.YCCN-Usecase'!B95,'2.YCCN-Usecase'!E95)</f>
        <v>Chuyên viên biểu diễn dữ liệu chọn Lọc lớp chú thích, chọn các tiêu chí lọc.
Hệ thống kiểm tra xử lý, hiển thị thông tin theo tiêu chí lọc</v>
      </c>
      <c r="C97" s="127" t="str">
        <f t="shared" si="1"/>
        <v>Yêu cầu truy vấn</v>
      </c>
    </row>
    <row r="98" spans="1:3" ht="54">
      <c r="A98" s="515" t="str">
        <f>IF('2.YCCN-Usecase'!A96="","",'2.YCCN-Usecase'!A96)</f>
        <v/>
      </c>
      <c r="B98" s="126" t="str">
        <f>_xlfn.CONCAT('2.YCCN-Usecase'!B96,'2.YCCN-Usecase'!E96)</f>
        <v>Chuyên viên biểu diễn dữ liệu chọn làm mới danh sách lớp chú thích.
Hệ thống xử lý, hiển thị thông tin làm mới.</v>
      </c>
      <c r="C98" s="127" t="str">
        <f t="shared" si="1"/>
        <v>Dữ liệu đầu vào</v>
      </c>
    </row>
    <row r="99" spans="1:3">
      <c r="A99" s="515">
        <f>IF('2.YCCN-Usecase'!A97="","",'2.YCCN-Usecase'!A97)</f>
        <v>14</v>
      </c>
      <c r="B99" s="126" t="str">
        <f>_xlfn.CONCAT('2.YCCN-Usecase'!B97,'2.YCCN-Usecase'!E97)</f>
        <v>Cấu hình Tab trong Báo cáo trực quan</v>
      </c>
      <c r="C99" s="127" t="str">
        <f t="shared" si="1"/>
        <v/>
      </c>
    </row>
    <row r="100" spans="1:3" ht="36">
      <c r="A100" s="515" t="str">
        <f>IF('2.YCCN-Usecase'!A98="","",'2.YCCN-Usecase'!A98)</f>
        <v/>
      </c>
      <c r="B100" s="126" t="str">
        <f>_xlfn.CONCAT('2.YCCN-Usecase'!B98,'2.YCCN-Usecase'!E98)</f>
        <v>Chuyên viên biểu diễn dữ liệu tạo mới Tab trên Dashboard</v>
      </c>
      <c r="C100" s="127" t="str">
        <f t="shared" si="1"/>
        <v>Dữ liệu đầu vào</v>
      </c>
    </row>
    <row r="101" spans="1:3" ht="36">
      <c r="A101" s="515" t="str">
        <f>IF('2.YCCN-Usecase'!A99="","",'2.YCCN-Usecase'!A99)</f>
        <v/>
      </c>
      <c r="B101" s="126" t="str">
        <f>_xlfn.CONCAT('2.YCCN-Usecase'!B99,'2.YCCN-Usecase'!E99)</f>
        <v>Chuyên viên biểu diễn dữ liệu sửa tên các Tab trên Dashboard</v>
      </c>
      <c r="C101" s="127" t="str">
        <f t="shared" si="1"/>
        <v>Dữ liệu đầu vào</v>
      </c>
    </row>
    <row r="102" spans="1:3" ht="36">
      <c r="A102" s="515" t="str">
        <f>IF('2.YCCN-Usecase'!A100="","",'2.YCCN-Usecase'!A100)</f>
        <v/>
      </c>
      <c r="B102" s="126" t="str">
        <f>_xlfn.CONCAT('2.YCCN-Usecase'!B100,'2.YCCN-Usecase'!E100)</f>
        <v>Chuyên viên biểu diễn dữ liệu di chuyển các Tab trên Dashboard</v>
      </c>
      <c r="C102" s="127" t="str">
        <f t="shared" si="1"/>
        <v>Dữ liệu đầu vào</v>
      </c>
    </row>
    <row r="103" spans="1:3" ht="36">
      <c r="A103" s="515" t="str">
        <f>IF('2.YCCN-Usecase'!A101="","",'2.YCCN-Usecase'!A101)</f>
        <v/>
      </c>
      <c r="B103" s="126" t="str">
        <f>_xlfn.CONCAT('2.YCCN-Usecase'!B101,'2.YCCN-Usecase'!E101)</f>
        <v>Chuyên viên biểu diễn dữ liệu chọn giữa các Tab trên Dashboard</v>
      </c>
      <c r="C103" s="127" t="str">
        <f t="shared" si="1"/>
        <v>Dữ liệu đầu vào</v>
      </c>
    </row>
    <row r="104" spans="1:3" ht="36">
      <c r="A104" s="515" t="str">
        <f>IF('2.YCCN-Usecase'!A102="","",'2.YCCN-Usecase'!A102)</f>
        <v/>
      </c>
      <c r="B104" s="126" t="str">
        <f>_xlfn.CONCAT('2.YCCN-Usecase'!B102,'2.YCCN-Usecase'!E102)</f>
        <v>Chuyên viên biểu diễn dữ liệu xóa các Tab trên Dashboard</v>
      </c>
      <c r="C104" s="127" t="str">
        <f t="shared" si="1"/>
        <v>Yêu cầu truy vấn</v>
      </c>
    </row>
    <row r="105" spans="1:3" ht="36">
      <c r="A105" s="515" t="str">
        <f>IF('2.YCCN-Usecase'!A103="","",'2.YCCN-Usecase'!A103)</f>
        <v/>
      </c>
      <c r="B105" s="126" t="str">
        <f>_xlfn.CONCAT('2.YCCN-Usecase'!B103,'2.YCCN-Usecase'!E103)</f>
        <v>Chuyên viên biểu diễn dữ liệu thanh Tab trên Dashboard</v>
      </c>
      <c r="C105" s="127" t="str">
        <f t="shared" si="1"/>
        <v>Dữ liệu đầu vào</v>
      </c>
    </row>
    <row r="106" spans="1:3" ht="36">
      <c r="A106" s="515" t="str">
        <f>IF('2.YCCN-Usecase'!A104="","",'2.YCCN-Usecase'!A104)</f>
        <v/>
      </c>
      <c r="B106" s="126" t="str">
        <f>_xlfn.CONCAT('2.YCCN-Usecase'!B104,'2.YCCN-Usecase'!E104)</f>
        <v>Chuyên viên biểu diễn dữ liệu chọn màu nền cho Tab trên Dashboard</v>
      </c>
      <c r="C106" s="127" t="str">
        <f t="shared" si="1"/>
        <v>Dữ liệu đầu vào</v>
      </c>
    </row>
    <row r="107" spans="1:3" ht="36">
      <c r="A107" s="515" t="str">
        <f>IF('2.YCCN-Usecase'!A105="","",'2.YCCN-Usecase'!A105)</f>
        <v/>
      </c>
      <c r="B107" s="126" t="str">
        <f>_xlfn.CONCAT('2.YCCN-Usecase'!B105,'2.YCCN-Usecase'!E105)</f>
        <v>Chuyên viên biểu diễn dữ liệu sửa CSS các Tab trên Dashboard</v>
      </c>
      <c r="C107" s="127" t="str">
        <f t="shared" si="1"/>
        <v>Dữ liệu đầu vào</v>
      </c>
    </row>
    <row r="108" spans="1:3">
      <c r="A108" s="515">
        <f>IF('2.YCCN-Usecase'!A106="","",'2.YCCN-Usecase'!A106)</f>
        <v>15</v>
      </c>
      <c r="B108" s="126" t="str">
        <f>_xlfn.CONCAT('2.YCCN-Usecase'!B106,'2.YCCN-Usecase'!E106)</f>
        <v>Cấu hình Hàng trong Báo cáo trực quan</v>
      </c>
      <c r="C108" s="127" t="str">
        <f t="shared" si="1"/>
        <v/>
      </c>
    </row>
    <row r="109" spans="1:3" ht="36">
      <c r="A109" s="515" t="str">
        <f>IF('2.YCCN-Usecase'!A107="","",'2.YCCN-Usecase'!A107)</f>
        <v/>
      </c>
      <c r="B109" s="126" t="str">
        <f>_xlfn.CONCAT('2.YCCN-Usecase'!B107,'2.YCCN-Usecase'!E107)</f>
        <v>Chuyên viên biểu diễn dữ liệu tạo mới Hàng trên Dashboard</v>
      </c>
      <c r="C109" s="127" t="str">
        <f t="shared" si="1"/>
        <v>Dữ liệu đầu vào</v>
      </c>
    </row>
    <row r="110" spans="1:3">
      <c r="A110" s="515" t="str">
        <f>IF('2.YCCN-Usecase'!A108="","",'2.YCCN-Usecase'!A108)</f>
        <v/>
      </c>
      <c r="B110" s="126" t="str">
        <f>_xlfn.CONCAT('2.YCCN-Usecase'!B108,'2.YCCN-Usecase'!E108)</f>
        <v>Ngươì dùng sửa kích thước Hàng trên Dashboard</v>
      </c>
      <c r="C110" s="127" t="str">
        <f t="shared" si="1"/>
        <v>Dữ liệu đầu vào</v>
      </c>
    </row>
    <row r="111" spans="1:3" ht="36">
      <c r="A111" s="515" t="str">
        <f>IF('2.YCCN-Usecase'!A109="","",'2.YCCN-Usecase'!A109)</f>
        <v/>
      </c>
      <c r="B111" s="126" t="str">
        <f>_xlfn.CONCAT('2.YCCN-Usecase'!B109,'2.YCCN-Usecase'!E109)</f>
        <v>Chuyên viên biểu diễn dữ liệu di chuyển các Hàng trên Dashboard</v>
      </c>
      <c r="C111" s="127" t="str">
        <f t="shared" si="1"/>
        <v>Dữ liệu đầu vào</v>
      </c>
    </row>
    <row r="112" spans="1:3" ht="36">
      <c r="A112" s="515" t="str">
        <f>IF('2.YCCN-Usecase'!A110="","",'2.YCCN-Usecase'!A110)</f>
        <v/>
      </c>
      <c r="B112" s="126" t="str">
        <f>_xlfn.CONCAT('2.YCCN-Usecase'!B110,'2.YCCN-Usecase'!E110)</f>
        <v>Chuyên viên biểu diễn dữ liệu xếp chồng hàng trong cột trên Dashboard</v>
      </c>
      <c r="C112" s="127" t="str">
        <f t="shared" si="1"/>
        <v>Dữ liệu đầu vào</v>
      </c>
    </row>
    <row r="113" spans="1:3" ht="36">
      <c r="A113" s="515" t="str">
        <f>IF('2.YCCN-Usecase'!A111="","",'2.YCCN-Usecase'!A111)</f>
        <v/>
      </c>
      <c r="B113" s="126" t="str">
        <f>_xlfn.CONCAT('2.YCCN-Usecase'!B111,'2.YCCN-Usecase'!E111)</f>
        <v>Chuyên viên biểu diễn dữ liệu xóa các Hàng trên Dashboard</v>
      </c>
      <c r="C113" s="127" t="str">
        <f t="shared" si="1"/>
        <v>Yêu cầu truy vấn</v>
      </c>
    </row>
    <row r="114" spans="1:3" ht="36">
      <c r="A114" s="515" t="str">
        <f>IF('2.YCCN-Usecase'!A112="","",'2.YCCN-Usecase'!A112)</f>
        <v/>
      </c>
      <c r="B114" s="126" t="str">
        <f>_xlfn.CONCAT('2.YCCN-Usecase'!B112,'2.YCCN-Usecase'!E112)</f>
        <v>Chuyên viên biểu diễn dữ liệu sửa CSS các Hàng trên Dashboard</v>
      </c>
      <c r="C114" s="127" t="str">
        <f t="shared" si="1"/>
        <v>Dữ liệu đầu vào</v>
      </c>
    </row>
    <row r="115" spans="1:3">
      <c r="A115" s="515">
        <f>IF('2.YCCN-Usecase'!A113="","",'2.YCCN-Usecase'!A113)</f>
        <v>16</v>
      </c>
      <c r="B115" s="126" t="str">
        <f>_xlfn.CONCAT('2.YCCN-Usecase'!B113,'2.YCCN-Usecase'!E113)</f>
        <v>Cấu hình Cột trong Báo cáo trực quan</v>
      </c>
      <c r="C115" s="127" t="str">
        <f t="shared" si="1"/>
        <v/>
      </c>
    </row>
    <row r="116" spans="1:3" ht="36">
      <c r="A116" s="515" t="str">
        <f>IF('2.YCCN-Usecase'!A114="","",'2.YCCN-Usecase'!A114)</f>
        <v/>
      </c>
      <c r="B116" s="126" t="str">
        <f>_xlfn.CONCAT('2.YCCN-Usecase'!B114,'2.YCCN-Usecase'!E114)</f>
        <v>Chuyên viên biểu diễn dữ liệu tạo mới Cột trên Dashboard</v>
      </c>
      <c r="C116" s="127" t="str">
        <f t="shared" si="1"/>
        <v>Dữ liệu đầu vào</v>
      </c>
    </row>
    <row r="117" spans="1:3">
      <c r="A117" s="515" t="str">
        <f>IF('2.YCCN-Usecase'!A115="","",'2.YCCN-Usecase'!A115)</f>
        <v/>
      </c>
      <c r="B117" s="126" t="str">
        <f>_xlfn.CONCAT('2.YCCN-Usecase'!B115,'2.YCCN-Usecase'!E115)</f>
        <v>Ngươì dùng sửa kích thước Cột trên Dashboard</v>
      </c>
      <c r="C117" s="127" t="str">
        <f t="shared" si="1"/>
        <v>Dữ liệu đầu vào</v>
      </c>
    </row>
    <row r="118" spans="1:3" ht="36">
      <c r="A118" s="515" t="str">
        <f>IF('2.YCCN-Usecase'!A116="","",'2.YCCN-Usecase'!A116)</f>
        <v/>
      </c>
      <c r="B118" s="126" t="str">
        <f>_xlfn.CONCAT('2.YCCN-Usecase'!B116,'2.YCCN-Usecase'!E116)</f>
        <v>Chuyên viên biểu diễn dữ liệu di chuyển các Cột trên Dashboard</v>
      </c>
      <c r="C118" s="127" t="str">
        <f t="shared" si="1"/>
        <v>Dữ liệu đầu vào</v>
      </c>
    </row>
    <row r="119" spans="1:3" ht="36">
      <c r="A119" s="515" t="str">
        <f>IF('2.YCCN-Usecase'!A117="","",'2.YCCN-Usecase'!A117)</f>
        <v/>
      </c>
      <c r="B119" s="126" t="str">
        <f>_xlfn.CONCAT('2.YCCN-Usecase'!B117,'2.YCCN-Usecase'!E117)</f>
        <v>Chuyên viên biểu diễn dữ liệu xếp chồng cột trong hàng trên Dashboard</v>
      </c>
      <c r="C119" s="127" t="str">
        <f t="shared" si="1"/>
        <v>Dữ liệu đầu vào</v>
      </c>
    </row>
    <row r="120" spans="1:3" ht="36">
      <c r="A120" s="515" t="str">
        <f>IF('2.YCCN-Usecase'!A118="","",'2.YCCN-Usecase'!A118)</f>
        <v/>
      </c>
      <c r="B120" s="126" t="str">
        <f>_xlfn.CONCAT('2.YCCN-Usecase'!B118,'2.YCCN-Usecase'!E118)</f>
        <v>Chuyên viên biểu diễn dữ liệu xóa các Cột trên Dashboard</v>
      </c>
      <c r="C120" s="127" t="str">
        <f t="shared" si="1"/>
        <v>Yêu cầu truy vấn</v>
      </c>
    </row>
    <row r="121" spans="1:3" ht="36">
      <c r="A121" s="515" t="str">
        <f>IF('2.YCCN-Usecase'!A119="","",'2.YCCN-Usecase'!A119)</f>
        <v/>
      </c>
      <c r="B121" s="126" t="str">
        <f>_xlfn.CONCAT('2.YCCN-Usecase'!B119,'2.YCCN-Usecase'!E119)</f>
        <v>Chuyên viên biểu diễn dữ liệu sửa CSS các Cột trên Dashboard</v>
      </c>
      <c r="C121" s="127" t="str">
        <f t="shared" si="1"/>
        <v>Dữ liệu đầu vào</v>
      </c>
    </row>
    <row r="122" spans="1:3">
      <c r="A122" s="515">
        <f>IF('2.YCCN-Usecase'!A120="","",'2.YCCN-Usecase'!A120)</f>
        <v>17</v>
      </c>
      <c r="B122" s="126" t="str">
        <f>_xlfn.CONCAT('2.YCCN-Usecase'!B120,'2.YCCN-Usecase'!E120)</f>
        <v>Cấu hình thanh tiêu đề trong Báo cáo trực quan</v>
      </c>
      <c r="C122" s="127" t="str">
        <f t="shared" si="1"/>
        <v/>
      </c>
    </row>
    <row r="123" spans="1:3" ht="36">
      <c r="A123" s="515" t="str">
        <f>IF('2.YCCN-Usecase'!A121="","",'2.YCCN-Usecase'!A121)</f>
        <v/>
      </c>
      <c r="B123" s="126" t="str">
        <f>_xlfn.CONCAT('2.YCCN-Usecase'!B121,'2.YCCN-Usecase'!E121)</f>
        <v>Chuyên viên biểu diễn dữ liệu tạo mới Tiêu đề trên Dashboard</v>
      </c>
      <c r="C123" s="127" t="str">
        <f t="shared" si="1"/>
        <v>Dữ liệu đầu vào</v>
      </c>
    </row>
    <row r="124" spans="1:3">
      <c r="A124" s="515" t="str">
        <f>IF('2.YCCN-Usecase'!A122="","",'2.YCCN-Usecase'!A122)</f>
        <v/>
      </c>
      <c r="B124" s="126" t="str">
        <f>_xlfn.CONCAT('2.YCCN-Usecase'!B122,'2.YCCN-Usecase'!E122)</f>
        <v>Ngươì dùng sửa kích thước Tiêu đề trên Dashboard</v>
      </c>
      <c r="C124" s="127" t="str">
        <f t="shared" si="1"/>
        <v>Dữ liệu đầu vào</v>
      </c>
    </row>
    <row r="125" spans="1:3" ht="36">
      <c r="A125" s="515" t="str">
        <f>IF('2.YCCN-Usecase'!A123="","",'2.YCCN-Usecase'!A123)</f>
        <v/>
      </c>
      <c r="B125" s="126" t="str">
        <f>_xlfn.CONCAT('2.YCCN-Usecase'!B123,'2.YCCN-Usecase'!E123)</f>
        <v>Chuyên viên biểu diễn dữ liệu di chuyển Tiêu đề trên Dashboard</v>
      </c>
      <c r="C125" s="127" t="str">
        <f t="shared" si="1"/>
        <v>Dữ liệu đầu vào</v>
      </c>
    </row>
    <row r="126" spans="1:3" ht="36">
      <c r="A126" s="515" t="str">
        <f>IF('2.YCCN-Usecase'!A124="","",'2.YCCN-Usecase'!A124)</f>
        <v/>
      </c>
      <c r="B126" s="126" t="str">
        <f>_xlfn.CONCAT('2.YCCN-Usecase'!B124,'2.YCCN-Usecase'!E124)</f>
        <v>Chuyên viên biểu diễn dữ liệu xóa Tiêu đề trên Dashboard</v>
      </c>
      <c r="C126" s="127" t="str">
        <f t="shared" si="1"/>
        <v>Yêu cầu truy vấn</v>
      </c>
    </row>
    <row r="127" spans="1:3" ht="36">
      <c r="A127" s="515" t="str">
        <f>IF('2.YCCN-Usecase'!A125="","",'2.YCCN-Usecase'!A125)</f>
        <v/>
      </c>
      <c r="B127" s="126" t="str">
        <f>_xlfn.CONCAT('2.YCCN-Usecase'!B125,'2.YCCN-Usecase'!E125)</f>
        <v>Chuyên viên biểu diễn dữ liệu Thay đổi cỡ chữ cho tiêu đề trên Dashboard</v>
      </c>
      <c r="C127" s="127" t="str">
        <f t="shared" si="1"/>
        <v>Dữ liệu đầu vào</v>
      </c>
    </row>
    <row r="128" spans="1:3" ht="36">
      <c r="A128" s="515" t="str">
        <f>IF('2.YCCN-Usecase'!A126="","",'2.YCCN-Usecase'!A126)</f>
        <v/>
      </c>
      <c r="B128" s="126" t="str">
        <f>_xlfn.CONCAT('2.YCCN-Usecase'!B126,'2.YCCN-Usecase'!E126)</f>
        <v>Chuyên viên biểu diễn dữ liệu sửa CSS các Tiêu đề trên Dashboard</v>
      </c>
      <c r="C128" s="127" t="str">
        <f t="shared" si="1"/>
        <v>Dữ liệu đầu vào</v>
      </c>
    </row>
    <row r="129" spans="1:3">
      <c r="A129" s="515">
        <f>IF('2.YCCN-Usecase'!A127="","",'2.YCCN-Usecase'!A127)</f>
        <v>18</v>
      </c>
      <c r="B129" s="126" t="str">
        <f>_xlfn.CONCAT('2.YCCN-Usecase'!B127,'2.YCCN-Usecase'!E127)</f>
        <v>Cấu hình Markdown trong Báo cáo trực quan</v>
      </c>
      <c r="C129" s="127" t="str">
        <f t="shared" si="1"/>
        <v/>
      </c>
    </row>
    <row r="130" spans="1:3" ht="36">
      <c r="A130" s="515" t="str">
        <f>IF('2.YCCN-Usecase'!A128="","",'2.YCCN-Usecase'!A128)</f>
        <v/>
      </c>
      <c r="B130" s="126" t="str">
        <f>_xlfn.CONCAT('2.YCCN-Usecase'!B128,'2.YCCN-Usecase'!E128)</f>
        <v>Chuyên viên biểu diễn dữ liệu tạo mới Markdown trên Dashboard</v>
      </c>
      <c r="C130" s="127" t="str">
        <f t="shared" si="1"/>
        <v>Dữ liệu đầu vào</v>
      </c>
    </row>
    <row r="131" spans="1:3" ht="36">
      <c r="A131" s="515" t="str">
        <f>IF('2.YCCN-Usecase'!A129="","",'2.YCCN-Usecase'!A129)</f>
        <v/>
      </c>
      <c r="B131" s="126" t="str">
        <f>_xlfn.CONCAT('2.YCCN-Usecase'!B129,'2.YCCN-Usecase'!E129)</f>
        <v>Ngươì dùng sửa kích thước Markdown trên Dashboard</v>
      </c>
      <c r="C131" s="127" t="str">
        <f t="shared" si="1"/>
        <v>Dữ liệu đầu vào</v>
      </c>
    </row>
    <row r="132" spans="1:3" ht="36">
      <c r="A132" s="515" t="str">
        <f>IF('2.YCCN-Usecase'!A130="","",'2.YCCN-Usecase'!A130)</f>
        <v/>
      </c>
      <c r="B132" s="126" t="str">
        <f>_xlfn.CONCAT('2.YCCN-Usecase'!B130,'2.YCCN-Usecase'!E130)</f>
        <v>Chuyên viên biểu diễn dữ liệu di chuyển Markdown trên Dashboard</v>
      </c>
      <c r="C132" s="127" t="str">
        <f t="shared" ref="C132:C195" si="2">IF(A132&lt;&gt;"","",IF(OR(ISNUMBER(SEARCH("xem",B132)),ISNUMBER(SEARCH("sao chép",B132))),"Dữ liệu đầu ra",IF(OR(ISNUMBER(SEARCH("tìm kiếm",B132)),ISNUMBER(SEARCH("xóa",B132)),ISNUMBER(SEARCH("lọc",B132))),"Yêu cầu truy vấn","Dữ liệu đầu vào")))</f>
        <v>Dữ liệu đầu vào</v>
      </c>
    </row>
    <row r="133" spans="1:3" ht="36">
      <c r="A133" s="515" t="str">
        <f>IF('2.YCCN-Usecase'!A131="","",'2.YCCN-Usecase'!A131)</f>
        <v/>
      </c>
      <c r="B133" s="126" t="str">
        <f>_xlfn.CONCAT('2.YCCN-Usecase'!B131,'2.YCCN-Usecase'!E131)</f>
        <v>Chuyên viên biểu diễn dữ liệu xóa Markdown trên Dashboard</v>
      </c>
      <c r="C133" s="127" t="str">
        <f t="shared" si="2"/>
        <v>Yêu cầu truy vấn</v>
      </c>
    </row>
    <row r="134" spans="1:3" ht="36">
      <c r="A134" s="515" t="str">
        <f>IF('2.YCCN-Usecase'!A132="","",'2.YCCN-Usecase'!A132)</f>
        <v/>
      </c>
      <c r="B134" s="126" t="str">
        <f>_xlfn.CONCAT('2.YCCN-Usecase'!B132,'2.YCCN-Usecase'!E132)</f>
        <v>Chuyên viên biểu diễn dữ liệu điền cú pháp Markdown trên Dashboard</v>
      </c>
      <c r="C134" s="127" t="str">
        <f t="shared" si="2"/>
        <v>Dữ liệu đầu vào</v>
      </c>
    </row>
    <row r="135" spans="1:3" ht="36">
      <c r="A135" s="515" t="str">
        <f>IF('2.YCCN-Usecase'!A133="","",'2.YCCN-Usecase'!A133)</f>
        <v/>
      </c>
      <c r="B135" s="126" t="str">
        <f>_xlfn.CONCAT('2.YCCN-Usecase'!B133,'2.YCCN-Usecase'!E133)</f>
        <v>Chuyên viên biểu diễn dữ liệu điền thẻ HTML vào Markdown trên Dashboard</v>
      </c>
      <c r="C135" s="127" t="str">
        <f t="shared" si="2"/>
        <v>Dữ liệu đầu vào</v>
      </c>
    </row>
    <row r="136" spans="1:3" ht="36">
      <c r="A136" s="515" t="str">
        <f>IF('2.YCCN-Usecase'!A134="","",'2.YCCN-Usecase'!A134)</f>
        <v/>
      </c>
      <c r="B136" s="126" t="str">
        <f>_xlfn.CONCAT('2.YCCN-Usecase'!B134,'2.YCCN-Usecase'!E134)</f>
        <v>Chuyên viên biểu diễn dữ liệu sửa CSS các Markdown trên Dashboard</v>
      </c>
      <c r="C136" s="127" t="str">
        <f t="shared" si="2"/>
        <v>Dữ liệu đầu vào</v>
      </c>
    </row>
    <row r="137" spans="1:3">
      <c r="A137" s="515">
        <f>IF('2.YCCN-Usecase'!A135="","",'2.YCCN-Usecase'!A135)</f>
        <v>19</v>
      </c>
      <c r="B137" s="126" t="str">
        <f>_xlfn.CONCAT('2.YCCN-Usecase'!B135,'2.YCCN-Usecase'!E135)</f>
        <v>Cấu hình Iframe trong Báo cáo trực quan</v>
      </c>
      <c r="C137" s="127" t="str">
        <f t="shared" si="2"/>
        <v/>
      </c>
    </row>
    <row r="138" spans="1:3" ht="36">
      <c r="A138" s="515" t="str">
        <f>IF('2.YCCN-Usecase'!A136="","",'2.YCCN-Usecase'!A136)</f>
        <v/>
      </c>
      <c r="B138" s="126" t="str">
        <f>_xlfn.CONCAT('2.YCCN-Usecase'!B136,'2.YCCN-Usecase'!E136)</f>
        <v>Chuyên viên biểu diễn dữ liệu tạo mới Iframe trên Dashboard</v>
      </c>
      <c r="C138" s="127" t="str">
        <f t="shared" si="2"/>
        <v>Dữ liệu đầu vào</v>
      </c>
    </row>
    <row r="139" spans="1:3">
      <c r="A139" s="515" t="str">
        <f>IF('2.YCCN-Usecase'!A137="","",'2.YCCN-Usecase'!A137)</f>
        <v/>
      </c>
      <c r="B139" s="126" t="str">
        <f>_xlfn.CONCAT('2.YCCN-Usecase'!B137,'2.YCCN-Usecase'!E137)</f>
        <v>Ngươì dùng sửa kích thước Iframe trên Dashboard</v>
      </c>
      <c r="C139" s="127" t="str">
        <f t="shared" si="2"/>
        <v>Dữ liệu đầu vào</v>
      </c>
    </row>
    <row r="140" spans="1:3" ht="36">
      <c r="A140" s="515" t="str">
        <f>IF('2.YCCN-Usecase'!A138="","",'2.YCCN-Usecase'!A138)</f>
        <v/>
      </c>
      <c r="B140" s="126" t="str">
        <f>_xlfn.CONCAT('2.YCCN-Usecase'!B138,'2.YCCN-Usecase'!E138)</f>
        <v>Chuyên viên biểu diễn dữ liệu di chuyển Iframe trên Dashboard</v>
      </c>
      <c r="C140" s="127" t="str">
        <f t="shared" si="2"/>
        <v>Dữ liệu đầu vào</v>
      </c>
    </row>
    <row r="141" spans="1:3" ht="36">
      <c r="A141" s="515" t="str">
        <f>IF('2.YCCN-Usecase'!A139="","",'2.YCCN-Usecase'!A139)</f>
        <v/>
      </c>
      <c r="B141" s="126" t="str">
        <f>_xlfn.CONCAT('2.YCCN-Usecase'!B139,'2.YCCN-Usecase'!E139)</f>
        <v>Chuyên viên biểu diễn dữ liệu xóa Iframe trên Dashboard</v>
      </c>
      <c r="C141" s="127" t="str">
        <f t="shared" si="2"/>
        <v>Yêu cầu truy vấn</v>
      </c>
    </row>
    <row r="142" spans="1:3" ht="36">
      <c r="A142" s="515" t="str">
        <f>IF('2.YCCN-Usecase'!A140="","",'2.YCCN-Usecase'!A140)</f>
        <v/>
      </c>
      <c r="B142" s="126" t="str">
        <f>_xlfn.CONCAT('2.YCCN-Usecase'!B140,'2.YCCN-Usecase'!E140)</f>
        <v>Chuyên viên biểu diễn dữ liệu điền cú pháp Iframe trên Dashboard</v>
      </c>
      <c r="C142" s="127" t="str">
        <f t="shared" si="2"/>
        <v>Dữ liệu đầu vào</v>
      </c>
    </row>
    <row r="143" spans="1:3" ht="36">
      <c r="A143" s="515" t="str">
        <f>IF('2.YCCN-Usecase'!A141="","",'2.YCCN-Usecase'!A141)</f>
        <v/>
      </c>
      <c r="B143" s="126" t="str">
        <f>_xlfn.CONCAT('2.YCCN-Usecase'!B141,'2.YCCN-Usecase'!E141)</f>
        <v>Chuyên viên biểu diễn dữ liệu điền thẻ HTML vào Iframe trên Dashboard</v>
      </c>
      <c r="C143" s="127" t="str">
        <f t="shared" si="2"/>
        <v>Dữ liệu đầu vào</v>
      </c>
    </row>
    <row r="144" spans="1:3">
      <c r="A144" s="515">
        <f>IF('2.YCCN-Usecase'!A142="","",'2.YCCN-Usecase'!A142)</f>
        <v>20</v>
      </c>
      <c r="B144" s="126" t="str">
        <f>_xlfn.CONCAT('2.YCCN-Usecase'!B142,'2.YCCN-Usecase'!E142)</f>
        <v>Cấu hình bộ lọc trong Báo cáo trực quan</v>
      </c>
      <c r="C144" s="127" t="str">
        <f t="shared" si="2"/>
        <v/>
      </c>
    </row>
    <row r="145" spans="1:3" ht="36">
      <c r="A145" s="515" t="str">
        <f>IF('2.YCCN-Usecase'!A143="","",'2.YCCN-Usecase'!A143)</f>
        <v/>
      </c>
      <c r="B145" s="126" t="str">
        <f>_xlfn.CONCAT('2.YCCN-Usecase'!B143,'2.YCCN-Usecase'!E143)</f>
        <v>Chuyên viên biểu diễn dữ liệu tạo mới Bộ lọc trên Dashboard</v>
      </c>
      <c r="C145" s="127" t="str">
        <f t="shared" si="2"/>
        <v>Yêu cầu truy vấn</v>
      </c>
    </row>
    <row r="146" spans="1:3">
      <c r="A146" s="515" t="str">
        <f>IF('2.YCCN-Usecase'!A144="","",'2.YCCN-Usecase'!A144)</f>
        <v/>
      </c>
      <c r="B146" s="126" t="str">
        <f>_xlfn.CONCAT('2.YCCN-Usecase'!B144,'2.YCCN-Usecase'!E144)</f>
        <v>Ngươì dùng sửa kích thước Bộ lọc trên Dashboard</v>
      </c>
      <c r="C146" s="127" t="str">
        <f t="shared" si="2"/>
        <v>Yêu cầu truy vấn</v>
      </c>
    </row>
    <row r="147" spans="1:3" ht="36">
      <c r="A147" s="515" t="str">
        <f>IF('2.YCCN-Usecase'!A145="","",'2.YCCN-Usecase'!A145)</f>
        <v/>
      </c>
      <c r="B147" s="126" t="str">
        <f>_xlfn.CONCAT('2.YCCN-Usecase'!B145,'2.YCCN-Usecase'!E145)</f>
        <v>Chuyên viên biểu diễn dữ liệu di chuyển Bộ lọc trên Dashboard</v>
      </c>
      <c r="C147" s="127" t="str">
        <f t="shared" si="2"/>
        <v>Yêu cầu truy vấn</v>
      </c>
    </row>
    <row r="148" spans="1:3" ht="36">
      <c r="A148" s="515" t="str">
        <f>IF('2.YCCN-Usecase'!A146="","",'2.YCCN-Usecase'!A146)</f>
        <v/>
      </c>
      <c r="B148" s="126" t="str">
        <f>_xlfn.CONCAT('2.YCCN-Usecase'!B146,'2.YCCN-Usecase'!E146)</f>
        <v>Chuyên viên biểu diễn dữ liệu xóa Bộ lọc trên Dashboard</v>
      </c>
      <c r="C148" s="127" t="str">
        <f t="shared" si="2"/>
        <v>Yêu cầu truy vấn</v>
      </c>
    </row>
    <row r="149" spans="1:3" ht="36">
      <c r="A149" s="515" t="str">
        <f>IF('2.YCCN-Usecase'!A147="","",'2.YCCN-Usecase'!A147)</f>
        <v/>
      </c>
      <c r="B149" s="126" t="str">
        <f>_xlfn.CONCAT('2.YCCN-Usecase'!B147,'2.YCCN-Usecase'!E147)</f>
        <v>Chuyên viên biểu diễn dữ liệu điền cú pháp Bộ lọc trên Dashboard</v>
      </c>
      <c r="C149" s="127" t="str">
        <f t="shared" si="2"/>
        <v>Yêu cầu truy vấn</v>
      </c>
    </row>
    <row r="150" spans="1:3">
      <c r="A150" s="515">
        <f>IF('2.YCCN-Usecase'!A148="","",'2.YCCN-Usecase'!A148)</f>
        <v>21</v>
      </c>
      <c r="B150" s="126" t="str">
        <f>_xlfn.CONCAT('2.YCCN-Usecase'!B148,'2.YCCN-Usecase'!E148)</f>
        <v>Cấu hình Phân cách trong Báo cáo trực quan</v>
      </c>
      <c r="C150" s="127" t="str">
        <f t="shared" si="2"/>
        <v/>
      </c>
    </row>
    <row r="151" spans="1:3" ht="36">
      <c r="A151" s="515" t="str">
        <f>IF('2.YCCN-Usecase'!A149="","",'2.YCCN-Usecase'!A149)</f>
        <v/>
      </c>
      <c r="B151" s="126" t="str">
        <f>_xlfn.CONCAT('2.YCCN-Usecase'!B149,'2.YCCN-Usecase'!E149)</f>
        <v>Chuyên viên biểu diễn dữ liệu tạo mới Phân cách trên Dashboard</v>
      </c>
      <c r="C151" s="127" t="str">
        <f t="shared" si="2"/>
        <v>Dữ liệu đầu vào</v>
      </c>
    </row>
    <row r="152" spans="1:3" ht="36">
      <c r="A152" s="515" t="str">
        <f>IF('2.YCCN-Usecase'!A150="","",'2.YCCN-Usecase'!A150)</f>
        <v/>
      </c>
      <c r="B152" s="126" t="str">
        <f>_xlfn.CONCAT('2.YCCN-Usecase'!B150,'2.YCCN-Usecase'!E150)</f>
        <v>Ngươì dùng sửa kích thước Phân cách trên Dashboard</v>
      </c>
      <c r="C152" s="127" t="str">
        <f t="shared" si="2"/>
        <v>Dữ liệu đầu vào</v>
      </c>
    </row>
    <row r="153" spans="1:3" ht="36">
      <c r="A153" s="515" t="str">
        <f>IF('2.YCCN-Usecase'!A151="","",'2.YCCN-Usecase'!A151)</f>
        <v/>
      </c>
      <c r="B153" s="126" t="str">
        <f>_xlfn.CONCAT('2.YCCN-Usecase'!B151,'2.YCCN-Usecase'!E151)</f>
        <v>Chuyên viên biểu diễn dữ liệu di chuyển Phân cách trên Dashboard</v>
      </c>
      <c r="C153" s="127" t="str">
        <f t="shared" si="2"/>
        <v>Dữ liệu đầu vào</v>
      </c>
    </row>
    <row r="154" spans="1:3" ht="36">
      <c r="A154" s="515" t="str">
        <f>IF('2.YCCN-Usecase'!A152="","",'2.YCCN-Usecase'!A152)</f>
        <v/>
      </c>
      <c r="B154" s="126" t="str">
        <f>_xlfn.CONCAT('2.YCCN-Usecase'!B152,'2.YCCN-Usecase'!E152)</f>
        <v>Chuyên viên biểu diễn dữ liệu xóa Phân cách trên Dashboard</v>
      </c>
      <c r="C154" s="127" t="str">
        <f t="shared" si="2"/>
        <v>Yêu cầu truy vấn</v>
      </c>
    </row>
    <row r="155" spans="1:3">
      <c r="A155" s="515">
        <f>IF('2.YCCN-Usecase'!A153="","",'2.YCCN-Usecase'!A153)</f>
        <v>22</v>
      </c>
      <c r="B155" s="126" t="str">
        <f>_xlfn.CONCAT('2.YCCN-Usecase'!B153,'2.YCCN-Usecase'!E153)</f>
        <v>Thiết kế báo cáo dạng Biểu đồ</v>
      </c>
      <c r="C155" s="127" t="str">
        <f t="shared" si="2"/>
        <v/>
      </c>
    </row>
    <row r="156" spans="1:3" ht="54">
      <c r="A156" s="515" t="str">
        <f>IF('2.YCCN-Usecase'!A154="","",'2.YCCN-Usecase'!A154)</f>
        <v/>
      </c>
      <c r="B156" s="126" t="str">
        <f>_xlfn.CONCAT('2.YCCN-Usecase'!B154,'2.YCCN-Usecase'!E154)</f>
        <v>Người dùng chọn bộ dữ liệu.
Hệ thống ghi nhận thông tin tạo và hiển thị Biểu đồ  theo tiêu chí cấu hình</v>
      </c>
      <c r="C156" s="127" t="str">
        <f t="shared" si="2"/>
        <v>Dữ liệu đầu vào</v>
      </c>
    </row>
    <row r="157" spans="1:3" ht="54">
      <c r="A157" s="515" t="str">
        <f>IF('2.YCCN-Usecase'!A155="","",'2.YCCN-Usecase'!A155)</f>
        <v/>
      </c>
      <c r="B157" s="126" t="str">
        <f>_xlfn.CONCAT('2.YCCN-Usecase'!B155,'2.YCCN-Usecase'!E155)</f>
        <v>Người dùng chọn kiểu hiển thị.
Hệ thống ghi nhận thông tin tạo và hiển thị Biểu đồ  theo tiêu chí cấu hình</v>
      </c>
      <c r="C157" s="127" t="str">
        <f t="shared" si="2"/>
        <v>Dữ liệu đầu vào</v>
      </c>
    </row>
    <row r="158" spans="1:3" ht="54">
      <c r="A158" s="515" t="str">
        <f>IF('2.YCCN-Usecase'!A156="","",'2.YCCN-Usecase'!A156)</f>
        <v/>
      </c>
      <c r="B158" s="126" t="str">
        <f>_xlfn.CONCAT('2.YCCN-Usecase'!B156,'2.YCCN-Usecase'!E156)</f>
        <v>Người dùng chọn cấu hình thời gian.
Hệ thống hiển thị báo cáo dạng Biểu đồ  được hiển thị theo cấu hình thời gian.</v>
      </c>
      <c r="C158" s="127" t="str">
        <f t="shared" si="2"/>
        <v>Dữ liệu đầu vào</v>
      </c>
    </row>
    <row r="159" spans="1:3" ht="54">
      <c r="A159" s="515" t="str">
        <f>IF('2.YCCN-Usecase'!A157="","",'2.YCCN-Usecase'!A157)</f>
        <v/>
      </c>
      <c r="B159" s="126" t="str">
        <f>_xlfn.CONCAT('2.YCCN-Usecase'!B157,'2.YCCN-Usecase'!E157)</f>
        <v>Người dùng chọn cấu hình truy vấn.
Hệ thống ghi nhận thông tin tạo và hiển thị Biểu đồ  theo tiêu chí cấu hình</v>
      </c>
      <c r="C159" s="127" t="str">
        <f t="shared" si="2"/>
        <v>Dữ liệu đầu vào</v>
      </c>
    </row>
    <row r="160" spans="1:3" ht="54">
      <c r="A160" s="515" t="str">
        <f>IF('2.YCCN-Usecase'!A158="","",'2.YCCN-Usecase'!A158)</f>
        <v/>
      </c>
      <c r="B160" s="126" t="str">
        <f>_xlfn.CONCAT('2.YCCN-Usecase'!B158,'2.YCCN-Usecase'!E158)</f>
        <v>Người dùng chọn cấu hình bộ lọc.
Hệ thống ghi nhận thông tin tạo và hiển thị Biểu đồ  theo tiêu chí cấu hình</v>
      </c>
      <c r="C160" s="127" t="str">
        <f t="shared" si="2"/>
        <v>Yêu cầu truy vấn</v>
      </c>
    </row>
    <row r="161" spans="1:3" ht="54">
      <c r="A161" s="515" t="str">
        <f>IF('2.YCCN-Usecase'!A159="","",'2.YCCN-Usecase'!A159)</f>
        <v/>
      </c>
      <c r="B161" s="126" t="str">
        <f>_xlfn.CONCAT('2.YCCN-Usecase'!B159,'2.YCCN-Usecase'!E159)</f>
        <v>Người dùng chọn cấu hình giới hạn số hàng.
Hệ thống ghi nhận thông tin tạo và hiển thị Biểu đồ  theo tiêu chí cấu hình</v>
      </c>
      <c r="C161" s="127" t="str">
        <f t="shared" si="2"/>
        <v>Dữ liệu đầu vào</v>
      </c>
    </row>
    <row r="162" spans="1:3" ht="54">
      <c r="A162" s="515" t="str">
        <f>IF('2.YCCN-Usecase'!A160="","",'2.YCCN-Usecase'!A160)</f>
        <v/>
      </c>
      <c r="B162" s="126" t="str">
        <f>_xlfn.CONCAT('2.YCCN-Usecase'!B160,'2.YCCN-Usecase'!E160)</f>
        <v>Người dùng chọn cấu hình sắp xếp theo thuộc tính.
Hệ thống ghi nhận thông tin tạo và hiển thị Biểu đồ  theo tiêu chí cấu hình</v>
      </c>
      <c r="C162" s="127" t="str">
        <f t="shared" si="2"/>
        <v>Dữ liệu đầu vào</v>
      </c>
    </row>
    <row r="163" spans="1:3" ht="54">
      <c r="A163" s="515" t="str">
        <f>IF('2.YCCN-Usecase'!A161="","",'2.YCCN-Usecase'!A161)</f>
        <v/>
      </c>
      <c r="B163" s="126" t="str">
        <f>_xlfn.CONCAT('2.YCCN-Usecase'!B161,'2.YCCN-Usecase'!E161)</f>
        <v>Người dùng chọn cấu hình tùy biến kiểu hiển thị.
Hệ thống ghi nhận thông tin tạo và hiển thị Biểu đồ  theo tiêu chí cấu hình</v>
      </c>
      <c r="C163" s="127" t="str">
        <f t="shared" si="2"/>
        <v>Dữ liệu đầu vào</v>
      </c>
    </row>
    <row r="164" spans="1:3" ht="54">
      <c r="A164" s="515" t="str">
        <f>IF('2.YCCN-Usecase'!A162="","",'2.YCCN-Usecase'!A162)</f>
        <v/>
      </c>
      <c r="B164" s="126" t="str">
        <f>_xlfn.CONCAT('2.YCCN-Usecase'!B162,'2.YCCN-Usecase'!E162)</f>
        <v>Người dùng chọn cấu hình nâng cao.
Hệ thống ghi nhận thông tin tạo và hiển thị Biểu đồ  theo tiêu chí cấu hình</v>
      </c>
      <c r="C164" s="127" t="str">
        <f t="shared" si="2"/>
        <v>Dữ liệu đầu vào</v>
      </c>
    </row>
    <row r="165" spans="1:3">
      <c r="A165" s="515">
        <f>IF('2.YCCN-Usecase'!A163="","",'2.YCCN-Usecase'!A163)</f>
        <v>23</v>
      </c>
      <c r="B165" s="126" t="str">
        <f>_xlfn.CONCAT('2.YCCN-Usecase'!B163,'2.YCCN-Usecase'!E163)</f>
        <v>Thiết kế báo cáo dạng bảng số liệu</v>
      </c>
      <c r="C165" s="127" t="str">
        <f t="shared" si="2"/>
        <v/>
      </c>
    </row>
    <row r="166" spans="1:3" ht="54">
      <c r="A166" s="515" t="str">
        <f>IF('2.YCCN-Usecase'!A164="","",'2.YCCN-Usecase'!A164)</f>
        <v/>
      </c>
      <c r="B166" s="126" t="str">
        <f>_xlfn.CONCAT('2.YCCN-Usecase'!B164,'2.YCCN-Usecase'!E164)</f>
        <v>Người dùng chọn bộ dữ liệu.
Hệ thống ghi nhận thông tin tạo và hiển thị bảng số liệu theo tiêu chí cấu hình</v>
      </c>
      <c r="C166" s="127" t="str">
        <f t="shared" si="2"/>
        <v>Dữ liệu đầu vào</v>
      </c>
    </row>
    <row r="167" spans="1:3" ht="54">
      <c r="A167" s="515" t="str">
        <f>IF('2.YCCN-Usecase'!A165="","",'2.YCCN-Usecase'!A165)</f>
        <v/>
      </c>
      <c r="B167" s="126" t="str">
        <f>_xlfn.CONCAT('2.YCCN-Usecase'!B165,'2.YCCN-Usecase'!E165)</f>
        <v>Người dùng chọn kiểu hiển thị.
Hệ thống ghi nhận thông tin tạo và hiển thị bảng số liệu theo tiêu chí cấu hình</v>
      </c>
      <c r="C167" s="127" t="str">
        <f t="shared" si="2"/>
        <v>Dữ liệu đầu vào</v>
      </c>
    </row>
    <row r="168" spans="1:3" ht="54">
      <c r="A168" s="515" t="str">
        <f>IF('2.YCCN-Usecase'!A166="","",'2.YCCN-Usecase'!A166)</f>
        <v/>
      </c>
      <c r="B168" s="126" t="str">
        <f>_xlfn.CONCAT('2.YCCN-Usecase'!B166,'2.YCCN-Usecase'!E166)</f>
        <v>Người dùng chọn cấu hình thời gian.
Hệ thống hiển thị báo cáo dạng bảng số liệu được hiển thị theo cấu hình thời gian.</v>
      </c>
      <c r="C168" s="127" t="str">
        <f t="shared" si="2"/>
        <v>Dữ liệu đầu vào</v>
      </c>
    </row>
    <row r="169" spans="1:3" ht="54">
      <c r="A169" s="515" t="str">
        <f>IF('2.YCCN-Usecase'!A167="","",'2.YCCN-Usecase'!A167)</f>
        <v/>
      </c>
      <c r="B169" s="126" t="str">
        <f>_xlfn.CONCAT('2.YCCN-Usecase'!B167,'2.YCCN-Usecase'!E167)</f>
        <v>Người dùng chọn cấu hình truy vấn.
Hệ thống ghi nhận thông tin tạo và hiển thị bảng số liệu theo tiêu chí cấu hình</v>
      </c>
      <c r="C169" s="127" t="str">
        <f t="shared" si="2"/>
        <v>Dữ liệu đầu vào</v>
      </c>
    </row>
    <row r="170" spans="1:3" ht="54">
      <c r="A170" s="515" t="str">
        <f>IF('2.YCCN-Usecase'!A168="","",'2.YCCN-Usecase'!A168)</f>
        <v/>
      </c>
      <c r="B170" s="126" t="str">
        <f>_xlfn.CONCAT('2.YCCN-Usecase'!B168,'2.YCCN-Usecase'!E168)</f>
        <v>Người dùng chọn cấu hình bộ lọc.
Hệ thống ghi nhận thông tin tạo và hiển thị bảng số liệu theo tiêu chí cấu hình</v>
      </c>
      <c r="C170" s="127" t="str">
        <f t="shared" si="2"/>
        <v>Yêu cầu truy vấn</v>
      </c>
    </row>
    <row r="171" spans="1:3" ht="54">
      <c r="A171" s="515" t="str">
        <f>IF('2.YCCN-Usecase'!A169="","",'2.YCCN-Usecase'!A169)</f>
        <v/>
      </c>
      <c r="B171" s="126" t="str">
        <f>_xlfn.CONCAT('2.YCCN-Usecase'!B169,'2.YCCN-Usecase'!E169)</f>
        <v>Người dùng chọn cấu hình giới hạn số hàng.
Hệ thống ghi nhận thông tin tạo và hiển thị bảng số liệu theo tiêu chí cấu hình</v>
      </c>
      <c r="C171" s="127" t="str">
        <f t="shared" si="2"/>
        <v>Dữ liệu đầu vào</v>
      </c>
    </row>
    <row r="172" spans="1:3" ht="54">
      <c r="A172" s="515" t="str">
        <f>IF('2.YCCN-Usecase'!A170="","",'2.YCCN-Usecase'!A170)</f>
        <v/>
      </c>
      <c r="B172" s="126" t="str">
        <f>_xlfn.CONCAT('2.YCCN-Usecase'!B170,'2.YCCN-Usecase'!E170)</f>
        <v>Người dùng chọn cấu hình sắp xếp theo thuộc tính.
Hệ thống ghi nhận thông tin tạo và hiển thị bảng số liệu theo tiêu chí cấu hình</v>
      </c>
      <c r="C172" s="127" t="str">
        <f t="shared" si="2"/>
        <v>Dữ liệu đầu vào</v>
      </c>
    </row>
    <row r="173" spans="1:3" ht="54">
      <c r="A173" s="515" t="str">
        <f>IF('2.YCCN-Usecase'!A171="","",'2.YCCN-Usecase'!A171)</f>
        <v/>
      </c>
      <c r="B173" s="126" t="str">
        <f>_xlfn.CONCAT('2.YCCN-Usecase'!B171,'2.YCCN-Usecase'!E171)</f>
        <v>Người dùng chọn cấu hình tùy biến kiểu hiển thị.
Hệ thống ghi nhận thông tin tạo và hiển thị bảng số liệu theo tiêu chí cấu hình</v>
      </c>
      <c r="C173" s="127" t="str">
        <f t="shared" si="2"/>
        <v>Dữ liệu đầu vào</v>
      </c>
    </row>
    <row r="174" spans="1:3" ht="54">
      <c r="A174" s="515" t="str">
        <f>IF('2.YCCN-Usecase'!A172="","",'2.YCCN-Usecase'!A172)</f>
        <v/>
      </c>
      <c r="B174" s="126" t="str">
        <f>_xlfn.CONCAT('2.YCCN-Usecase'!B172,'2.YCCN-Usecase'!E172)</f>
        <v>Người dùng chọn cấu hình nâng cao.
Hệ thống ghi nhận thông tin tạo và hiển thị bảng số liệu theo tiêu chí cấu hình</v>
      </c>
      <c r="C174" s="127" t="str">
        <f t="shared" si="2"/>
        <v>Dữ liệu đầu vào</v>
      </c>
    </row>
    <row r="175" spans="1:3">
      <c r="A175" s="515">
        <f>IF('2.YCCN-Usecase'!A173="","",'2.YCCN-Usecase'!A173)</f>
        <v>24</v>
      </c>
      <c r="B175" s="126" t="str">
        <f>_xlfn.CONCAT('2.YCCN-Usecase'!B173,'2.YCCN-Usecase'!E173)</f>
        <v>Thiết kế báo cáo dạng Bản dồ</v>
      </c>
      <c r="C175" s="127" t="str">
        <f t="shared" si="2"/>
        <v/>
      </c>
    </row>
    <row r="176" spans="1:3" ht="36">
      <c r="A176" s="515" t="str">
        <f>IF('2.YCCN-Usecase'!A174="","",'2.YCCN-Usecase'!A174)</f>
        <v/>
      </c>
      <c r="B176" s="126" t="str">
        <f>_xlfn.CONCAT('2.YCCN-Usecase'!B174,'2.YCCN-Usecase'!E174)</f>
        <v>Người dùng chọn bộ dữ liệu.
Hệ thống ghi nhận thông tin tạo và hiển thị bản đồ</v>
      </c>
      <c r="C176" s="127" t="str">
        <f t="shared" si="2"/>
        <v>Dữ liệu đầu vào</v>
      </c>
    </row>
    <row r="177" spans="1:3" ht="36">
      <c r="A177" s="515" t="str">
        <f>IF('2.YCCN-Usecase'!A175="","",'2.YCCN-Usecase'!A175)</f>
        <v/>
      </c>
      <c r="B177" s="126" t="str">
        <f>_xlfn.CONCAT('2.YCCN-Usecase'!B175,'2.YCCN-Usecase'!E175)</f>
        <v>Người dùng chọn kiểu hiển thị.
Hệ thống ghi nhận thông tin tạo và hiển thị bản đồ</v>
      </c>
      <c r="C177" s="127" t="str">
        <f t="shared" si="2"/>
        <v>Dữ liệu đầu vào</v>
      </c>
    </row>
    <row r="178" spans="1:3" ht="54">
      <c r="A178" s="515" t="str">
        <f>IF('2.YCCN-Usecase'!A176="","",'2.YCCN-Usecase'!A176)</f>
        <v/>
      </c>
      <c r="B178" s="126" t="str">
        <f>_xlfn.CONCAT('2.YCCN-Usecase'!B176,'2.YCCN-Usecase'!E176)</f>
        <v>Người dùng chọn cấu hình thời gian.
Hệ thống hiển thị báo cáo dạng biểu đồ số lớn được hiển thị theo cấu hình thời gian.</v>
      </c>
      <c r="C178" s="127" t="str">
        <f t="shared" si="2"/>
        <v>Dữ liệu đầu vào</v>
      </c>
    </row>
    <row r="179" spans="1:3" ht="36">
      <c r="A179" s="515" t="str">
        <f>IF('2.YCCN-Usecase'!A177="","",'2.YCCN-Usecase'!A177)</f>
        <v/>
      </c>
      <c r="B179" s="126" t="str">
        <f>_xlfn.CONCAT('2.YCCN-Usecase'!B177,'2.YCCN-Usecase'!E177)</f>
        <v>Người dùng chọn cấu hình truy vấn.
Hệ thống ghi nhận thông tin tạo và hiển thị bản đồ</v>
      </c>
      <c r="C179" s="127" t="str">
        <f t="shared" si="2"/>
        <v>Dữ liệu đầu vào</v>
      </c>
    </row>
    <row r="180" spans="1:3" ht="36">
      <c r="A180" s="515" t="str">
        <f>IF('2.YCCN-Usecase'!A178="","",'2.YCCN-Usecase'!A178)</f>
        <v/>
      </c>
      <c r="B180" s="126" t="str">
        <f>_xlfn.CONCAT('2.YCCN-Usecase'!B178,'2.YCCN-Usecase'!E178)</f>
        <v>Người dùng chọn cấu hình bộ lọc.
Hệ thống ghi nhận thông tin tạo và hiển thị bản đồ</v>
      </c>
      <c r="C180" s="127" t="str">
        <f t="shared" si="2"/>
        <v>Yêu cầu truy vấn</v>
      </c>
    </row>
    <row r="181" spans="1:3" ht="36">
      <c r="A181" s="515" t="str">
        <f>IF('2.YCCN-Usecase'!A179="","",'2.YCCN-Usecase'!A179)</f>
        <v/>
      </c>
      <c r="B181" s="126" t="str">
        <f>_xlfn.CONCAT('2.YCCN-Usecase'!B179,'2.YCCN-Usecase'!E179)</f>
        <v>Người dùng chọn cấu hình giới hạn số hàng.
Hệ thống ghi nhận thông tin tạo và hiển thị bản đồ</v>
      </c>
      <c r="C181" s="127" t="str">
        <f t="shared" si="2"/>
        <v>Dữ liệu đầu vào</v>
      </c>
    </row>
    <row r="182" spans="1:3" ht="36">
      <c r="A182" s="515" t="str">
        <f>IF('2.YCCN-Usecase'!A180="","",'2.YCCN-Usecase'!A180)</f>
        <v/>
      </c>
      <c r="B182" s="126" t="str">
        <f>_xlfn.CONCAT('2.YCCN-Usecase'!B180,'2.YCCN-Usecase'!E180)</f>
        <v>Người dùng chọn cấu hình sắp xếp theo thuộc tính.
Hệ thống ghi nhận thông tin tạo và hiển thị bản đồ</v>
      </c>
      <c r="C182" s="127" t="str">
        <f t="shared" si="2"/>
        <v>Dữ liệu đầu vào</v>
      </c>
    </row>
    <row r="183" spans="1:3" ht="36">
      <c r="A183" s="515" t="str">
        <f>IF('2.YCCN-Usecase'!A181="","",'2.YCCN-Usecase'!A181)</f>
        <v/>
      </c>
      <c r="B183" s="126" t="str">
        <f>_xlfn.CONCAT('2.YCCN-Usecase'!B181,'2.YCCN-Usecase'!E181)</f>
        <v>Người dùng chọn cấu hình tùy biến kiểu hiển thị.
Hệ thống ghi nhận thông tin tạo và hiển thị bản đồ</v>
      </c>
      <c r="C183" s="127" t="str">
        <f t="shared" si="2"/>
        <v>Dữ liệu đầu vào</v>
      </c>
    </row>
    <row r="184" spans="1:3" ht="36">
      <c r="A184" s="515" t="str">
        <f>IF('2.YCCN-Usecase'!A182="","",'2.YCCN-Usecase'!A182)</f>
        <v/>
      </c>
      <c r="B184" s="126" t="str">
        <f>_xlfn.CONCAT('2.YCCN-Usecase'!B182,'2.YCCN-Usecase'!E182)</f>
        <v>Người dùng chọn cấu hình nâng cao.
Hệ thống ghi nhận thông tin tạo và hiển thị bản đồ</v>
      </c>
      <c r="C184" s="127" t="str">
        <f t="shared" si="2"/>
        <v>Dữ liệu đầu vào</v>
      </c>
    </row>
    <row r="185" spans="1:3">
      <c r="A185" s="515" t="str">
        <f>IF('2.YCCN-Usecase'!A183="","",'2.YCCN-Usecase'!A183)</f>
        <v>II.2</v>
      </c>
      <c r="B185" s="126" t="str">
        <f>_xlfn.CONCAT('2.YCCN-Usecase'!B183,'2.YCCN-Usecase'!E183)</f>
        <v>Quản lý Data</v>
      </c>
      <c r="C185" s="127" t="str">
        <f t="shared" si="2"/>
        <v/>
      </c>
    </row>
    <row r="186" spans="1:3">
      <c r="A186" s="515">
        <f>IF('2.YCCN-Usecase'!A184="","",'2.YCCN-Usecase'!A184)</f>
        <v>25</v>
      </c>
      <c r="B186" s="126" t="str">
        <f>_xlfn.CONCAT('2.YCCN-Usecase'!B184,'2.YCCN-Usecase'!E184)</f>
        <v>Quản lý Dataset</v>
      </c>
      <c r="C186" s="127" t="str">
        <f t="shared" si="2"/>
        <v/>
      </c>
    </row>
    <row r="187" spans="1:3" ht="72">
      <c r="A187" s="515" t="str">
        <f>IF('2.YCCN-Usecase'!A185="","",'2.YCCN-Usecase'!A185)</f>
        <v/>
      </c>
      <c r="B187" s="126" t="str">
        <f>_xlfn.CONCAT('2.YCCN-Usecase'!B185,'2.YCCN-Usecase'!E185)</f>
        <v>Chuyên viên biểu diễn dữ liệu chọn xem danh sách dataset.
Hệ thống kiểm tra, nếu hợp lệ hiển thị thông tin ra màn hình, nếu không hợp lệ báo lỗi cụ thể.</v>
      </c>
      <c r="C187" s="127" t="str">
        <f t="shared" si="2"/>
        <v>Dữ liệu đầu ra</v>
      </c>
    </row>
    <row r="188" spans="1:3" ht="72">
      <c r="A188" s="515" t="str">
        <f>IF('2.YCCN-Usecase'!A186="","",'2.YCCN-Usecase'!A186)</f>
        <v/>
      </c>
      <c r="B188" s="126" t="str">
        <f>_xlfn.CONCAT('2.YCCN-Usecase'!B186,'2.YCCN-Usecase'!E186)</f>
        <v>Chuyên viên biểu diễn dữ liệu chọn xem chi tiết dataset.
Hệ thống kiểm tra, nếu hợp lệ hiển thị thông tin ra màn hình, nếu không hợp lệ báo lỗi cụ thể.</v>
      </c>
      <c r="C188" s="127" t="str">
        <f t="shared" si="2"/>
        <v>Dữ liệu đầu ra</v>
      </c>
    </row>
    <row r="189" spans="1:3" ht="108">
      <c r="A189" s="515" t="str">
        <f>IF('2.YCCN-Usecase'!A187="","",'2.YCCN-Usecase'!A187)</f>
        <v/>
      </c>
      <c r="B189" s="126" t="str">
        <f>_xlfn.CONCAT('2.YCCN-Usecase'!B187,'2.YCCN-Usecase'!E187)</f>
        <v>Chuyên viên biểu diễn dữ liệu chọn tạo mới 1 dataset, lưu dưới dạng table trong csdl để phục vụ mục đích tạo báo cáo, vẽ biểu đồ.
Hệ thống tiếp nhận, xử lý, nếu hợp lệ hiển thị thông báo thành công và lưu dữ liệu, nếu không hợp lệ báo lỗi cụ thể.</v>
      </c>
      <c r="C189" s="127" t="str">
        <f t="shared" si="2"/>
        <v>Dữ liệu đầu vào</v>
      </c>
    </row>
    <row r="190" spans="1:3" ht="90">
      <c r="A190" s="515" t="str">
        <f>IF('2.YCCN-Usecase'!A188="","",'2.YCCN-Usecase'!A188)</f>
        <v/>
      </c>
      <c r="B190" s="126" t="str">
        <f>_xlfn.CONCAT('2.YCCN-Usecase'!B188,'2.YCCN-Usecase'!E188)</f>
        <v>Chuyên viên biểu diễn dữ liệu thực hiện sửa dữ liệu của dataset (lưu dưới dạng table trong csdl) để phục vụ mục đích tạo báo cáo, vẽ biểu đồ.
Hệ thống kiểm tra, nếu hợp lệ thông báo thành công và lưu dữ liệu, nếu không hợp lệ báo lỗi cụ thể.</v>
      </c>
      <c r="C190" s="127" t="str">
        <f t="shared" si="2"/>
        <v>Dữ liệu đầu vào</v>
      </c>
    </row>
    <row r="191" spans="1:3" ht="90">
      <c r="A191" s="515" t="str">
        <f>IF('2.YCCN-Usecase'!A189="","",'2.YCCN-Usecase'!A189)</f>
        <v/>
      </c>
      <c r="B191" s="126" t="str">
        <f>_xlfn.CONCAT('2.YCCN-Usecase'!B189,'2.YCCN-Usecase'!E189)</f>
        <v>Chuyên viên biểu diễn dữ liệu thực hiện xóa dữ liệu của dataset.
Hệ thống kiểm tra quyền, nếu hợp lệ thông báo xóa dữ liệu thành công và lưu dữ liệu, nếu không hợp lệ báo lỗi cụ thể.</v>
      </c>
      <c r="C191" s="127" t="str">
        <f t="shared" si="2"/>
        <v>Yêu cầu truy vấn</v>
      </c>
    </row>
    <row r="192" spans="1:3" ht="72">
      <c r="A192" s="515" t="str">
        <f>IF('2.YCCN-Usecase'!A190="","",'2.YCCN-Usecase'!A190)</f>
        <v/>
      </c>
      <c r="B192" s="126" t="str">
        <f>_xlfn.CONCAT('2.YCCN-Usecase'!B190,'2.YCCN-Usecase'!E190)</f>
        <v>Chuyên viên biểu diễn dữ liệu nhập tiêu chí dataset muốn tìm kiếm.
Hệ thống hiển thị kết quả tìm kiếm theo các tiêu chí đã chọn.</v>
      </c>
      <c r="C192" s="127" t="str">
        <f t="shared" si="2"/>
        <v>Yêu cầu truy vấn</v>
      </c>
    </row>
    <row r="193" spans="1:3" ht="72">
      <c r="A193" s="515" t="str">
        <f>IF('2.YCCN-Usecase'!A191="","",'2.YCCN-Usecase'!A191)</f>
        <v/>
      </c>
      <c r="B193" s="126" t="str">
        <f>_xlfn.CONCAT('2.YCCN-Usecase'!B191,'2.YCCN-Usecase'!E191)</f>
        <v>Chuyên viên biểu diễn dữ liệu chọn chia sẻ dataset.
Hệ thống kiểm tra quyền, nếu hợp lệ thực hiện chia sẻ dữ liệu và thông báo chia sẻ dữ liệu thành công, nếu không hợp lệ báo lỗi cụ thể.</v>
      </c>
      <c r="C193" s="127" t="str">
        <f t="shared" si="2"/>
        <v>Dữ liệu đầu vào</v>
      </c>
    </row>
    <row r="194" spans="1:3" ht="72">
      <c r="A194" s="515" t="str">
        <f>IF('2.YCCN-Usecase'!A192="","",'2.YCCN-Usecase'!A192)</f>
        <v/>
      </c>
      <c r="B194" s="126" t="str">
        <f>_xlfn.CONCAT('2.YCCN-Usecase'!B192,'2.YCCN-Usecase'!E192)</f>
        <v>Chuyên viên biểu diễn dữ liệu thực hiện xem lịch sử thay đổi của dataset.
Hệ thống kiểm tra, hiện thị thông tin lịch sử thay đổi của dataset ra ngoài màn hình.</v>
      </c>
      <c r="C194" s="127" t="str">
        <f t="shared" si="2"/>
        <v>Dữ liệu đầu ra</v>
      </c>
    </row>
    <row r="195" spans="1:3">
      <c r="A195" s="515">
        <f>IF('2.YCCN-Usecase'!A193="","",'2.YCCN-Usecase'!A193)</f>
        <v>26</v>
      </c>
      <c r="B195" s="126" t="str">
        <f>_xlfn.CONCAT('2.YCCN-Usecase'!B193,'2.YCCN-Usecase'!E193)</f>
        <v>Quản lý Database</v>
      </c>
      <c r="C195" s="127" t="str">
        <f t="shared" si="2"/>
        <v/>
      </c>
    </row>
    <row r="196" spans="1:3" ht="90">
      <c r="A196" s="515" t="str">
        <f>IF('2.YCCN-Usecase'!A194="","",'2.YCCN-Usecase'!A194)</f>
        <v/>
      </c>
      <c r="B196" s="126" t="str">
        <f>_xlfn.CONCAT('2.YCCN-Usecase'!B194,'2.YCCN-Usecase'!E194)</f>
        <v>Chuyên viên biểu diễn dữ liệu thực hiện xem danh sách database đã được kết nối trên hệ thống.
Hệ thống kiểm tra quyền truy cập, nếu hợp lệ hiển thị màn hình danh sách database, nếu không hợp lệ báo lỗi cụ thể.</v>
      </c>
      <c r="C196" s="127" t="str">
        <f t="shared" ref="C196:C259" si="3">IF(A196&lt;&gt;"","",IF(OR(ISNUMBER(SEARCH("xem",B196)),ISNUMBER(SEARCH("sao chép",B196))),"Dữ liệu đầu ra",IF(OR(ISNUMBER(SEARCH("tìm kiếm",B196)),ISNUMBER(SEARCH("xóa",B196)),ISNUMBER(SEARCH("lọc",B196))),"Yêu cầu truy vấn","Dữ liệu đầu vào")))</f>
        <v>Dữ liệu đầu ra</v>
      </c>
    </row>
    <row r="197" spans="1:3" ht="90">
      <c r="A197" s="515" t="str">
        <f>IF('2.YCCN-Usecase'!A195="","",'2.YCCN-Usecase'!A195)</f>
        <v/>
      </c>
      <c r="B197" s="126" t="str">
        <f>_xlfn.CONCAT('2.YCCN-Usecase'!B195,'2.YCCN-Usecase'!E195)</f>
        <v>Chuyên viên biểu diễn dữ liệu thực hiện xem chi tiết database đã được kết nối trên hệ thống.
Hệ thống kiểm tra quyền truy cập, nếu hợp lệ hiển thị màn hình chi tiết database được chọn, nếu không hợp lệ báo lỗi cụ thể.</v>
      </c>
      <c r="C197" s="127" t="str">
        <f t="shared" si="3"/>
        <v>Dữ liệu đầu ra</v>
      </c>
    </row>
    <row r="198" spans="1:3" ht="90">
      <c r="A198" s="515" t="str">
        <f>IF('2.YCCN-Usecase'!A196="","",'2.YCCN-Usecase'!A196)</f>
        <v/>
      </c>
      <c r="B198" s="126" t="str">
        <f>_xlfn.CONCAT('2.YCCN-Usecase'!B196,'2.YCCN-Usecase'!E196)</f>
        <v>Chuyên viên biểu diễn dữ liệu tạo mới kết nối tới database, nhập các thông tin bắt buộc.
Hệ thống kiểm tra, nếu hợp lệ thông báo tạo mới thành công và lưu dữ liệu, nếu không hợp lệ báo lỗi cụ thể.</v>
      </c>
      <c r="C198" s="127" t="str">
        <f t="shared" si="3"/>
        <v>Dữ liệu đầu vào</v>
      </c>
    </row>
    <row r="199" spans="1:3" ht="90">
      <c r="A199" s="515" t="str">
        <f>IF('2.YCCN-Usecase'!A197="","",'2.YCCN-Usecase'!A197)</f>
        <v/>
      </c>
      <c r="B199" s="126" t="str">
        <f>_xlfn.CONCAT('2.YCCN-Usecase'!B197,'2.YCCN-Usecase'!E197)</f>
        <v>Chuyên viên biểu diễn dữ liệu chọn test kết nối mới tới database.
Hệ thống kiểm tra, nếu hợp lệ thông báo kết nối thành công và hiển thị màn hình thông tin kết nối, nếu không hợp lệ báo lỗi cụ thể.</v>
      </c>
      <c r="C199" s="127" t="str">
        <f t="shared" si="3"/>
        <v>Dữ liệu đầu vào</v>
      </c>
    </row>
    <row r="200" spans="1:3" ht="90">
      <c r="A200" s="515" t="str">
        <f>IF('2.YCCN-Usecase'!A198="","",'2.YCCN-Usecase'!A198)</f>
        <v/>
      </c>
      <c r="B200" s="126" t="str">
        <f>_xlfn.CONCAT('2.YCCN-Usecase'!B198,'2.YCCN-Usecase'!E198)</f>
        <v>Chuyên viên biểu diễn dữ liệu thực hiện sửa thông tin database.
Hệ thống kiểm tra quyền truy cập, nếu hợp lệ thông báo sửa thành công và lưu dữ liệu, nếu không hợp báo lỗi cụ thể.</v>
      </c>
      <c r="C200" s="127" t="str">
        <f t="shared" si="3"/>
        <v>Dữ liệu đầu vào</v>
      </c>
    </row>
    <row r="201" spans="1:3" ht="90">
      <c r="A201" s="515" t="str">
        <f>IF('2.YCCN-Usecase'!A199="","",'2.YCCN-Usecase'!A199)</f>
        <v/>
      </c>
      <c r="B201" s="126" t="str">
        <f>_xlfn.CONCAT('2.YCCN-Usecase'!B199,'2.YCCN-Usecase'!E199)</f>
        <v>Chuyên viên biểu diễn dữ liệu chọn xóa kết nối database.
Hệ thống kiểm tra quyền, nếu hợp lệ thông báo xóa thành công và lưu dữ liệu, nếu không hợp lệ báo lỗi cụ thể.</v>
      </c>
      <c r="C201" s="127" t="str">
        <f t="shared" si="3"/>
        <v>Yêu cầu truy vấn</v>
      </c>
    </row>
    <row r="202" spans="1:3" ht="90">
      <c r="A202" s="515" t="str">
        <f>IF('2.YCCN-Usecase'!A200="","",'2.YCCN-Usecase'!A200)</f>
        <v/>
      </c>
      <c r="B202" s="126" t="str">
        <f>_xlfn.CONCAT('2.YCCN-Usecase'!B200,'2.YCCN-Usecase'!E200)</f>
        <v>Chuyên viên biểu diễn dữ liệu thực hiện tìm kiếm database, nhập tiêu chí tìm kiếm.
Hệ thống tìm kiếm thông tin trong CSDL, nếu hợp lệ hiển thị thông tin theo tiêu chí tìm kiếm ra ngoài màn hình, nếu không hợp lệ báo lỗi cụ thể.</v>
      </c>
      <c r="C202" s="127" t="str">
        <f t="shared" si="3"/>
        <v>Yêu cầu truy vấn</v>
      </c>
    </row>
    <row r="203" spans="1:3" ht="72">
      <c r="A203" s="515" t="str">
        <f>IF('2.YCCN-Usecase'!A201="","",'2.YCCN-Usecase'!A201)</f>
        <v/>
      </c>
      <c r="B203" s="126" t="str">
        <f>_xlfn.CONCAT('2.YCCN-Usecase'!B201,'2.YCCN-Usecase'!E201)</f>
        <v>Chuyên viên biểu diễn dữ liệu chọn nhìn trạng thái database.
Hệ thống hiển thị màn hình thông tin trạng thái database.</v>
      </c>
      <c r="C203" s="127" t="str">
        <f t="shared" si="3"/>
        <v>Dữ liệu đầu vào</v>
      </c>
    </row>
    <row r="204" spans="1:3">
      <c r="A204" s="515">
        <f>IF('2.YCCN-Usecase'!A202="","",'2.YCCN-Usecase'!A202)</f>
        <v>27</v>
      </c>
      <c r="B204" s="126" t="str">
        <f>_xlfn.CONCAT('2.YCCN-Usecase'!B202,'2.YCCN-Usecase'!E202)</f>
        <v>Quản lý Truy vấn</v>
      </c>
      <c r="C204" s="127" t="str">
        <f t="shared" si="3"/>
        <v/>
      </c>
    </row>
    <row r="205" spans="1:3" ht="90">
      <c r="A205" s="515" t="str">
        <f>IF('2.YCCN-Usecase'!A203="","",'2.YCCN-Usecase'!A203)</f>
        <v/>
      </c>
      <c r="B205" s="126" t="str">
        <f>_xlfn.CONCAT('2.YCCN-Usecase'!B203,'2.YCCN-Usecase'!E203)</f>
        <v>Chuyên viên biểu diễn dữ liệu thực hiện tạo mới Truy vấn, nhập câu lệnh truy vấn.
Hệ thống kiểm tra, nếu hợp lệ hiển thị thông tin theo tiêu chí truy vấn và lưu dữ liệu, nếu không hợp lệ báo lỗi cụ thể.</v>
      </c>
      <c r="C205" s="127" t="str">
        <f t="shared" si="3"/>
        <v>Dữ liệu đầu vào</v>
      </c>
    </row>
    <row r="206" spans="1:3" ht="90">
      <c r="A206" s="515" t="str">
        <f>IF('2.YCCN-Usecase'!A204="","",'2.YCCN-Usecase'!A204)</f>
        <v/>
      </c>
      <c r="B206" s="126" t="str">
        <f>_xlfn.CONCAT('2.YCCN-Usecase'!B204,'2.YCCN-Usecase'!E204)</f>
        <v>Chuyên viên biểu diễn dữ liệu chọn cập nhật lại truy vấn.
Hệ thống kiểm tra quyền, nếu hợp lệ thông báo cập nhật thành công và lưu dữ liệu, nếu không hợp lệ báo lỗi cụ thể.</v>
      </c>
      <c r="C206" s="127" t="str">
        <f t="shared" si="3"/>
        <v>Dữ liệu đầu vào</v>
      </c>
    </row>
    <row r="207" spans="1:3" ht="72">
      <c r="A207" s="515" t="str">
        <f>IF('2.YCCN-Usecase'!A205="","",'2.YCCN-Usecase'!A205)</f>
        <v/>
      </c>
      <c r="B207" s="126" t="str">
        <f>_xlfn.CONCAT('2.YCCN-Usecase'!B205,'2.YCCN-Usecase'!E205)</f>
        <v>Chuyên viên biểu diễn dữ liệu chọn xem danh sách truy vấn.
Hệ thống xử lý, hiển thị danh sách truy vấn ra ngoài màn hình.</v>
      </c>
      <c r="C207" s="127" t="str">
        <f t="shared" si="3"/>
        <v>Dữ liệu đầu ra</v>
      </c>
    </row>
    <row r="208" spans="1:3" ht="72">
      <c r="A208" s="515" t="str">
        <f>IF('2.YCCN-Usecase'!A206="","",'2.YCCN-Usecase'!A206)</f>
        <v/>
      </c>
      <c r="B208" s="126" t="str">
        <f>_xlfn.CONCAT('2.YCCN-Usecase'!B206,'2.YCCN-Usecase'!E206)</f>
        <v>Chuyên viên biểu diễn dữ liệu chọn truy vấn cần xem chi tiết.
Hệ thống xử lý, hiển thị màn hình chi tiết truy vấn được chọn.</v>
      </c>
      <c r="C208" s="127" t="str">
        <f t="shared" si="3"/>
        <v>Dữ liệu đầu ra</v>
      </c>
    </row>
    <row r="209" spans="1:3" ht="90">
      <c r="A209" s="515" t="str">
        <f>IF('2.YCCN-Usecase'!A207="","",'2.YCCN-Usecase'!A207)</f>
        <v/>
      </c>
      <c r="B209" s="126" t="str">
        <f>_xlfn.CONCAT('2.YCCN-Usecase'!B207,'2.YCCN-Usecase'!E207)</f>
        <v>Chuyên viên biểu diễn dữ liệu thực hiện tìm kiếm Truy vấn, nhập tiêu chí tìm kiếm.
Hệ thống tìm kiếm thông tin trong CSDL, nếu hợp lệ hiển thị thông tin theo tiêu chí tìm kiếm ra ngoài màn hình, nếu không hợp lệ báo lỗi cụ thể.</v>
      </c>
      <c r="C209" s="127" t="str">
        <f t="shared" si="3"/>
        <v>Yêu cầu truy vấn</v>
      </c>
    </row>
    <row r="210" spans="1:3" ht="72">
      <c r="A210" s="515" t="str">
        <f>IF('2.YCCN-Usecase'!A208="","",'2.YCCN-Usecase'!A208)</f>
        <v/>
      </c>
      <c r="B210" s="126" t="str">
        <f>_xlfn.CONCAT('2.YCCN-Usecase'!B208,'2.YCCN-Usecase'!E208)</f>
        <v>Chuyên viên biểu diễn dữ liệu chọn xóa Truy vấn.
Hệ thống kiểm tra quyền, nếu hợp lệ thông báo xóa thành công và lưu dữ liệu, nếu không hợp lệ báo lỗi cụ thể.</v>
      </c>
      <c r="C210" s="127" t="str">
        <f t="shared" si="3"/>
        <v>Yêu cầu truy vấn</v>
      </c>
    </row>
    <row r="211" spans="1:3" ht="72">
      <c r="A211" s="515" t="str">
        <f>IF('2.YCCN-Usecase'!A209="","",'2.YCCN-Usecase'!A209)</f>
        <v/>
      </c>
      <c r="B211" s="126" t="str">
        <f>_xlfn.CONCAT('2.YCCN-Usecase'!B209,'2.YCCN-Usecase'!E209)</f>
        <v>Chuyên viên biểu diễn dữ liệu thực hiện xem Truy vấn đã dùng gần đây.
Hệ thống xử lý, hiển thị màn hình thông tin Truy vấn đã dùng gần đây.</v>
      </c>
      <c r="C211" s="127" t="str">
        <f t="shared" si="3"/>
        <v>Dữ liệu đầu ra</v>
      </c>
    </row>
    <row r="212" spans="1:3" ht="90">
      <c r="A212" s="515" t="str">
        <f>IF('2.YCCN-Usecase'!A210="","",'2.YCCN-Usecase'!A210)</f>
        <v/>
      </c>
      <c r="B212" s="126" t="str">
        <f>_xlfn.CONCAT('2.YCCN-Usecase'!B210,'2.YCCN-Usecase'!E210)</f>
        <v>Chuyên viên biểu diễn dữ liệu thực hiện chia sẻ Truy vấn với Chuyên viên biểu diễn dữ liệu khác.
Hệ thống kiểm tra quyền, nếu hợp lệ thông báo chia sẻ thành công và chia sẻ thông tin cho người được chọn, nếu không hợp lệ báo lỗi cụ thể.</v>
      </c>
      <c r="C212" s="127" t="str">
        <f t="shared" si="3"/>
        <v>Dữ liệu đầu vào</v>
      </c>
    </row>
    <row r="213" spans="1:3">
      <c r="A213" s="515" t="str">
        <f>IF('2.YCCN-Usecase'!A211="","",'2.YCCN-Usecase'!A211)</f>
        <v>II.3</v>
      </c>
      <c r="B213" s="126" t="str">
        <f>_xlfn.CONCAT('2.YCCN-Usecase'!B211,'2.YCCN-Usecase'!E211)</f>
        <v xml:space="preserve">Quản lý thư mục </v>
      </c>
      <c r="C213" s="127" t="str">
        <f t="shared" si="3"/>
        <v/>
      </c>
    </row>
    <row r="214" spans="1:3">
      <c r="A214" s="515">
        <f>IF('2.YCCN-Usecase'!A212="","",'2.YCCN-Usecase'!A212)</f>
        <v>28</v>
      </c>
      <c r="B214" s="126" t="str">
        <f>_xlfn.CONCAT('2.YCCN-Usecase'!B212,'2.YCCN-Usecase'!E212)</f>
        <v>Quản lý Thư mục dùng chung</v>
      </c>
      <c r="C214" s="127" t="str">
        <f t="shared" si="3"/>
        <v/>
      </c>
    </row>
    <row r="215" spans="1:3" ht="72">
      <c r="A215" s="515" t="str">
        <f>IF('2.YCCN-Usecase'!A213="","",'2.YCCN-Usecase'!A213)</f>
        <v/>
      </c>
      <c r="B215" s="126" t="str">
        <f>_xlfn.CONCAT('2.YCCN-Usecase'!B213,'2.YCCN-Usecase'!E213)</f>
        <v>Chuyên viên biểu diễn dữ liệu chọn xem danh sách các thư mục.
Hệ thống hiển thị màn hình thông tin danh sách các thư mục.</v>
      </c>
      <c r="C215" s="127" t="str">
        <f t="shared" si="3"/>
        <v>Dữ liệu đầu ra</v>
      </c>
    </row>
    <row r="216" spans="1:3" ht="72">
      <c r="A216" s="515" t="str">
        <f>IF('2.YCCN-Usecase'!A214="","",'2.YCCN-Usecase'!A214)</f>
        <v/>
      </c>
      <c r="B216" s="126" t="str">
        <f>_xlfn.CONCAT('2.YCCN-Usecase'!B214,'2.YCCN-Usecase'!E214)</f>
        <v>Chuyên viên biểu diễn dữ liệu chọn xem chi tiết các thư mục.
Hệ thống hiển thị màn hình thông tin chi tiết các thư mục.</v>
      </c>
      <c r="C216" s="127" t="str">
        <f t="shared" si="3"/>
        <v>Dữ liệu đầu ra</v>
      </c>
    </row>
    <row r="217" spans="1:3" ht="90">
      <c r="A217" s="515" t="str">
        <f>IF('2.YCCN-Usecase'!A215="","",'2.YCCN-Usecase'!A215)</f>
        <v/>
      </c>
      <c r="B217" s="126" t="str">
        <f>_xlfn.CONCAT('2.YCCN-Usecase'!B215,'2.YCCN-Usecase'!E215)</f>
        <v>Chuyên viên biểu diễn dữ liệu chọn thêm thư mục con.
Hệ thống kiểm tra thông tin, nếu hợp lệ thông báo thêm mới thành công và lưu dữ liệu, nếu không hợp lệ báo lỗi cụ thể</v>
      </c>
      <c r="C217" s="127" t="str">
        <f t="shared" si="3"/>
        <v>Dữ liệu đầu vào</v>
      </c>
    </row>
    <row r="218" spans="1:3" ht="90">
      <c r="A218" s="515" t="str">
        <f>IF('2.YCCN-Usecase'!A216="","",'2.YCCN-Usecase'!A216)</f>
        <v/>
      </c>
      <c r="B218" s="126" t="str">
        <f>_xlfn.CONCAT('2.YCCN-Usecase'!B216,'2.YCCN-Usecase'!E216)</f>
        <v>Chuyên viên biểu diễn dữ liệu chọn thư mục cần xóa, thực hiện xóa thư mục
Hệ thống kiểm tra bản ghi, nếu hợp lệ thông báo xóa thư mục thành công và lưu dữ liệu, nếu không hợp lệ báo lỗi cụ thể</v>
      </c>
      <c r="C218" s="127" t="str">
        <f t="shared" si="3"/>
        <v>Yêu cầu truy vấn</v>
      </c>
    </row>
    <row r="219" spans="1:3" ht="90">
      <c r="A219" s="515" t="str">
        <f>IF('2.YCCN-Usecase'!A217="","",'2.YCCN-Usecase'!A217)</f>
        <v/>
      </c>
      <c r="B219" s="126" t="str">
        <f>_xlfn.CONCAT('2.YCCN-Usecase'!B217,'2.YCCN-Usecase'!E217)</f>
        <v>Chuyên viên biểu diễn dữ liệu thực hiện truy cập vào thư mục.
Hệ thống kiểm tra quyền, nếu hợp lệ điều hướng Chuyên viên biểu diễn dữ liệu vào thư mục, nếu không hợp lệ thông báo lỗi cụ thể.</v>
      </c>
      <c r="C219" s="127" t="str">
        <f t="shared" si="3"/>
        <v>Dữ liệu đầu vào</v>
      </c>
    </row>
    <row r="220" spans="1:3" ht="90">
      <c r="A220" s="515" t="str">
        <f>IF('2.YCCN-Usecase'!A218="","",'2.YCCN-Usecase'!A218)</f>
        <v/>
      </c>
      <c r="B220" s="126" t="str">
        <f>_xlfn.CONCAT('2.YCCN-Usecase'!B218,'2.YCCN-Usecase'!E218)</f>
        <v>Chuyên viên biểu diễn dữ liệu thực hiện di chuyển đối tượng trong thư mục.
Hệ thống kiểm tra quyền, nếu hợp lệ xử lý di chuyển đối tưởng và thông báo ra màn hình, nếu không hợp lệ báo lỗi cụ thể.</v>
      </c>
      <c r="C220" s="127" t="str">
        <f t="shared" si="3"/>
        <v>Dữ liệu đầu vào</v>
      </c>
    </row>
    <row r="221" spans="1:3" ht="90">
      <c r="A221" s="515" t="str">
        <f>IF('2.YCCN-Usecase'!A219="","",'2.YCCN-Usecase'!A219)</f>
        <v/>
      </c>
      <c r="B221" s="126" t="str">
        <f>_xlfn.CONCAT('2.YCCN-Usecase'!B219,'2.YCCN-Usecase'!E219)</f>
        <v>Chuyên viên biểu diễn dữ liệu thực hiện sao chép đối tượng trong thư mục.
Hệ thống kiểm tra quyền, nếu hợp lệ cho phép sao chép thành công, nếu không hợp lệ thông báo lỗi cụ thể.</v>
      </c>
      <c r="C221" s="127" t="str">
        <f t="shared" si="3"/>
        <v>Dữ liệu đầu ra</v>
      </c>
    </row>
    <row r="222" spans="1:3" ht="90">
      <c r="A222" s="515" t="str">
        <f>IF('2.YCCN-Usecase'!A220="","",'2.YCCN-Usecase'!A220)</f>
        <v/>
      </c>
      <c r="B222" s="126" t="str">
        <f>_xlfn.CONCAT('2.YCCN-Usecase'!B220,'2.YCCN-Usecase'!E220)</f>
        <v>Chuyên viên biểu diễn dữ liệu thực hiện đổi tên thư mục.
Hệ thống kiểm tra quyền, nếu hợp lệ cho phép đổi tên thành công, nếu không hợp lệ thông báo lỗi cụ thể.</v>
      </c>
      <c r="C222" s="127" t="str">
        <f t="shared" si="3"/>
        <v>Dữ liệu đầu vào</v>
      </c>
    </row>
    <row r="223" spans="1:3">
      <c r="A223" s="515">
        <f>IF('2.YCCN-Usecase'!A221="","",'2.YCCN-Usecase'!A221)</f>
        <v>29</v>
      </c>
      <c r="B223" s="126" t="str">
        <f>_xlfn.CONCAT('2.YCCN-Usecase'!B221,'2.YCCN-Usecase'!E221)</f>
        <v>Quản lý Thư mục cá nhân</v>
      </c>
      <c r="C223" s="127" t="str">
        <f t="shared" si="3"/>
        <v/>
      </c>
    </row>
    <row r="224" spans="1:3" ht="72">
      <c r="A224" s="515" t="str">
        <f>IF('2.YCCN-Usecase'!A222="","",'2.YCCN-Usecase'!A222)</f>
        <v/>
      </c>
      <c r="B224" s="126" t="str">
        <f>_xlfn.CONCAT('2.YCCN-Usecase'!B222,'2.YCCN-Usecase'!E222)</f>
        <v>Chuyên viên biểu diễn dữ liệu chọn xem danh sách các thư mục cá nhân.
Hệ thống hiển thị màn hình thông tin danh sách các thư mục cá nhân.</v>
      </c>
      <c r="C224" s="127" t="str">
        <f t="shared" si="3"/>
        <v>Dữ liệu đầu ra</v>
      </c>
    </row>
    <row r="225" spans="1:3" ht="72">
      <c r="A225" s="515" t="str">
        <f>IF('2.YCCN-Usecase'!A223="","",'2.YCCN-Usecase'!A223)</f>
        <v/>
      </c>
      <c r="B225" s="126" t="str">
        <f>_xlfn.CONCAT('2.YCCN-Usecase'!B223,'2.YCCN-Usecase'!E223)</f>
        <v>Chuyên viên biểu diễn dữ liệu chọn xem chi tiết các thư mục cá nhân.
Hệ thống hiển thị màn hình thông tin chi tiết các thư mục cá nhân.</v>
      </c>
      <c r="C225" s="127" t="str">
        <f t="shared" si="3"/>
        <v>Dữ liệu đầu ra</v>
      </c>
    </row>
    <row r="226" spans="1:3" ht="90">
      <c r="A226" s="515" t="str">
        <f>IF('2.YCCN-Usecase'!A224="","",'2.YCCN-Usecase'!A224)</f>
        <v/>
      </c>
      <c r="B226" s="126" t="str">
        <f>_xlfn.CONCAT('2.YCCN-Usecase'!B224,'2.YCCN-Usecase'!E224)</f>
        <v>Chuyên viên biểu diễn dữ liệu chọn thêm thư mục con.
Hệ thống kiểm tra thông tin, nếu hợp lệ thông báo thêm mới thành công và lưu dữ liệu, nếu không hợp lệ báo lỗi cụ thể</v>
      </c>
      <c r="C226" s="127" t="str">
        <f t="shared" si="3"/>
        <v>Dữ liệu đầu vào</v>
      </c>
    </row>
    <row r="227" spans="1:3" ht="90">
      <c r="A227" s="515" t="str">
        <f>IF('2.YCCN-Usecase'!A225="","",'2.YCCN-Usecase'!A225)</f>
        <v/>
      </c>
      <c r="B227" s="126" t="str">
        <f>_xlfn.CONCAT('2.YCCN-Usecase'!B225,'2.YCCN-Usecase'!E225)</f>
        <v>Chuyên viên biểu diễn dữ liệu chọn thư mục cá nhân cần xóa, thực hiện xóa thư mục cá nhân
Hệ thống kiểm tra bản ghi, nếu hợp lệ thông báo xóa thư mục cá nhân thành công và lưu dữ liệu, nếu không hợp lệ báo lỗi cụ thể</v>
      </c>
      <c r="C227" s="127" t="str">
        <f t="shared" si="3"/>
        <v>Yêu cầu truy vấn</v>
      </c>
    </row>
    <row r="228" spans="1:3" ht="90">
      <c r="A228" s="515" t="str">
        <f>IF('2.YCCN-Usecase'!A226="","",'2.YCCN-Usecase'!A226)</f>
        <v/>
      </c>
      <c r="B228" s="126" t="str">
        <f>_xlfn.CONCAT('2.YCCN-Usecase'!B226,'2.YCCN-Usecase'!E226)</f>
        <v>Chuyên viên biểu diễn dữ liệu thực hiện truy cập vào thư mục cá nhân.
Hệ thống kiểm tra quyền, nếu hợp lệ điều hướng Chuyên viên biểu diễn dữ liệu vào thư mục cá nhân, nếu không hợp lệ thông báo lỗi cụ thể.</v>
      </c>
      <c r="C228" s="127" t="str">
        <f t="shared" si="3"/>
        <v>Dữ liệu đầu vào</v>
      </c>
    </row>
    <row r="229" spans="1:3" ht="90">
      <c r="A229" s="515" t="str">
        <f>IF('2.YCCN-Usecase'!A227="","",'2.YCCN-Usecase'!A227)</f>
        <v/>
      </c>
      <c r="B229" s="126" t="str">
        <f>_xlfn.CONCAT('2.YCCN-Usecase'!B227,'2.YCCN-Usecase'!E227)</f>
        <v>Chuyên viên biểu diễn dữ liệu thực hiện di chuyển đối tượng trong thư mục cá nhân.
Hệ thống kiểm tra quyền, nếu hợp lệ xử lý di chuyển đối tưởng và thông báo ra màn hình, nếu không hợp lệ báo lỗi cụ thể.</v>
      </c>
      <c r="C229" s="127" t="str">
        <f t="shared" si="3"/>
        <v>Dữ liệu đầu vào</v>
      </c>
    </row>
    <row r="230" spans="1:3" ht="90">
      <c r="A230" s="515" t="str">
        <f>IF('2.YCCN-Usecase'!A228="","",'2.YCCN-Usecase'!A228)</f>
        <v/>
      </c>
      <c r="B230" s="126" t="str">
        <f>_xlfn.CONCAT('2.YCCN-Usecase'!B228,'2.YCCN-Usecase'!E228)</f>
        <v>Chuyên viên biểu diễn dữ liệu thực hiện sao chép đối tượng trong thư mục cá nhân.
Hệ thống kiểm tra quyền, nếu hợp lệ cho phép sao chép thành công, nếu không hợp lệ thông báo lỗi cụ thể.</v>
      </c>
      <c r="C230" s="127" t="str">
        <f t="shared" si="3"/>
        <v>Dữ liệu đầu ra</v>
      </c>
    </row>
    <row r="231" spans="1:3" ht="90">
      <c r="A231" s="515" t="str">
        <f>IF('2.YCCN-Usecase'!A229="","",'2.YCCN-Usecase'!A229)</f>
        <v/>
      </c>
      <c r="B231" s="126" t="str">
        <f>_xlfn.CONCAT('2.YCCN-Usecase'!B229,'2.YCCN-Usecase'!E229)</f>
        <v>Chuyên viên biểu diễn dữ liệu thực hiện đổi tên thư mục cá nhân.
Hệ thống kiểm tra quyền, nếu hợp lệ cho phép đổi tên thành công, nếu không hợp lệ thông báo lỗi cụ thể.</v>
      </c>
      <c r="C231" s="127" t="str">
        <f t="shared" si="3"/>
        <v>Dữ liệu đầu vào</v>
      </c>
    </row>
    <row r="232" spans="1:3">
      <c r="A232" s="515" t="str">
        <f>IF('2.YCCN-Usecase'!A230="","",'2.YCCN-Usecase'!A230)</f>
        <v>II.5</v>
      </c>
      <c r="B232" s="126" t="str">
        <f>_xlfn.CONCAT('2.YCCN-Usecase'!B230,'2.YCCN-Usecase'!E230)</f>
        <v>Xây dựng Báo cáo trực quan cho các lĩnh vực</v>
      </c>
      <c r="C232" s="127" t="str">
        <f t="shared" si="3"/>
        <v/>
      </c>
    </row>
    <row r="233" spans="1:3">
      <c r="A233" s="515">
        <f>IF('2.YCCN-Usecase'!A231="","",'2.YCCN-Usecase'!A231)</f>
        <v>30</v>
      </c>
      <c r="B233" s="126" t="str">
        <f>_xlfn.CONCAT('2.YCCN-Usecase'!B231,'2.YCCN-Usecase'!E231)</f>
        <v>Báo cáo trực quan ngành Y tế</v>
      </c>
      <c r="C233" s="127" t="str">
        <f t="shared" si="3"/>
        <v/>
      </c>
    </row>
    <row r="234" spans="1:3" ht="72">
      <c r="A234" s="515" t="str">
        <f>IF('2.YCCN-Usecase'!A232="","",'2.YCCN-Usecase'!A232)</f>
        <v/>
      </c>
      <c r="B234" s="126" t="str">
        <f>_xlfn.CONCAT('2.YCCN-Usecase'!B232,'2.YCCN-Usecase'!E232)</f>
        <v>Người dùng click chọn lưu báo cáo rồi chọn thư mục và thay đổi tên báo cáo muốn lưu rồi ấn lưu; Hệ thống lưu báo cáo theo thông tin người dùng nhập cho Báo cáo trực quan ngành Y tế</v>
      </c>
      <c r="C234" s="127" t="str">
        <f t="shared" si="3"/>
        <v>Dữ liệu đầu vào</v>
      </c>
    </row>
    <row r="235" spans="1:3" ht="72">
      <c r="A235" s="515" t="str">
        <f>IF('2.YCCN-Usecase'!A233="","",'2.YCCN-Usecase'!A233)</f>
        <v/>
      </c>
      <c r="B235" s="126" t="str">
        <f>_xlfn.CONCAT('2.YCCN-Usecase'!B233,'2.YCCN-Usecase'!E233)</f>
        <v>Người dùng click chọn Chuyển sang thư mục khác và chọn thư mục muốn chuyển sang rồi ấn OK; Hệ thống chuyển báo cáo sang thư mục mà người dùng chọn cho Báo cáo trực quan ngành Y tế</v>
      </c>
      <c r="C235" s="127" t="str">
        <f t="shared" si="3"/>
        <v>Dữ liệu đầu vào</v>
      </c>
    </row>
    <row r="236" spans="1:3" ht="72">
      <c r="A236" s="515" t="str">
        <f>IF('2.YCCN-Usecase'!A234="","",'2.YCCN-Usecase'!A234)</f>
        <v/>
      </c>
      <c r="B236" s="126" t="str">
        <f>_xlfn.CONCAT('2.YCCN-Usecase'!B234,'2.YCCN-Usecase'!E234)</f>
        <v>Người dùng click chọn Chia sẻ bảng biểu, chọn bật chế độ Công khai; Hệ thống sẽ sinh ra 1 đường dẫn chia sẻ báo cáo cho người dùng cho Báo cáo trực quan ngành Y tế</v>
      </c>
      <c r="C236" s="127" t="str">
        <f t="shared" si="3"/>
        <v>Dữ liệu đầu vào</v>
      </c>
    </row>
    <row r="237" spans="1:3" ht="54">
      <c r="A237" s="515" t="str">
        <f>IF('2.YCCN-Usecase'!A235="","",'2.YCCN-Usecase'!A235)</f>
        <v/>
      </c>
      <c r="B237" s="126" t="str">
        <f>_xlfn.CONCAT('2.YCCN-Usecase'!B235,'2.YCCN-Usecase'!E235)</f>
        <v>Người dùng chọn Làm mới bảng biểu, hệ thống cập nhật lại dữ liệu mới nhất từ Server để hiển thị cho người dùng cho Báo cáo trực quan ngành Y tế</v>
      </c>
      <c r="C237" s="127" t="str">
        <f t="shared" si="3"/>
        <v>Dữ liệu đầu vào</v>
      </c>
    </row>
    <row r="238" spans="1:3" ht="90">
      <c r="A238" s="515" t="str">
        <f>IF('2.YCCN-Usecase'!A236="","",'2.YCCN-Usecase'!A236)</f>
        <v/>
      </c>
      <c r="B238" s="126" t="str">
        <f>_xlfn.CONCAT('2.YCCN-Usecase'!B236,'2.YCCN-Usecase'!E236)</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Y tế</v>
      </c>
      <c r="C238" s="127" t="str">
        <f t="shared" si="3"/>
        <v>Dữ liệu đầu vào</v>
      </c>
    </row>
    <row r="239" spans="1:3" ht="54">
      <c r="A239" s="515" t="str">
        <f>IF('2.YCCN-Usecase'!A237="","",'2.YCCN-Usecase'!A237)</f>
        <v/>
      </c>
      <c r="B239" s="126" t="str">
        <f>_xlfn.CONCAT('2.YCCN-Usecase'!B237,'2.YCCN-Usecase'!E237)</f>
        <v>Người dùng chọn nút Tải dưới dạng ảnh, hệ thống xuất ra file ảnh của báo cáo và trả về cho người dùng cho Báo cáo trực quan ngành Y tế</v>
      </c>
      <c r="C239" s="127" t="str">
        <f t="shared" si="3"/>
        <v>Dữ liệu đầu vào</v>
      </c>
    </row>
    <row r="240" spans="1:3" ht="90">
      <c r="A240" s="515" t="str">
        <f>IF('2.YCCN-Usecase'!A238="","",'2.YCCN-Usecase'!A238)</f>
        <v/>
      </c>
      <c r="B240" s="126" t="str">
        <f>_xlfn.CONCAT('2.YCCN-Usecase'!B238,'2.YCCN-Usecase'!E238)</f>
        <v>Người dùng chọn Đặt thời gian tự động chuyển Tab, lựa chọn thời gian tự động chuyển; Hệ thống tự động chuyển giữa các Tab cảu báo cáo theo thời gian người dùng thiết lập cho Báo cáo trực quan ngành Y tế</v>
      </c>
      <c r="C240" s="127" t="str">
        <f t="shared" si="3"/>
        <v>Dữ liệu đầu vào</v>
      </c>
    </row>
    <row r="241" spans="1:3" ht="54">
      <c r="A241" s="515" t="str">
        <f>IF('2.YCCN-Usecase'!A239="","",'2.YCCN-Usecase'!A239)</f>
        <v/>
      </c>
      <c r="B241" s="126" t="str">
        <f>_xlfn.CONCAT('2.YCCN-Usecase'!B239,'2.YCCN-Usecase'!E239)</f>
        <v>Người dùng chọn bật chế độ toàn màn hình: Hệ thống chuyển sang chế độ hiển thị toàn màn hình cho người dùng cho Báo cáo trực quan ngành Y tế</v>
      </c>
      <c r="C241" s="127" t="str">
        <f t="shared" si="3"/>
        <v>Dữ liệu đầu vào</v>
      </c>
    </row>
    <row r="242" spans="1:3" ht="72">
      <c r="A242" s="515" t="str">
        <f>IF('2.YCCN-Usecase'!A240="","",'2.YCCN-Usecase'!A240)</f>
        <v/>
      </c>
      <c r="B242" s="126" t="str">
        <f>_xlfn.CONCAT('2.YCCN-Usecase'!B240,'2.YCCN-Usecase'!E240)</f>
        <v>Người dùng chọn nút yêu thích; Hệ thống lưu báo cáo vào danh sách yêu thích. Người dùng chọn lại nút yêu thích; hệ thống xóa báo cáo khỏi danh sách yêu thích cho Báo cáo trực quan ngành Y tế</v>
      </c>
      <c r="C242" s="127" t="str">
        <f t="shared" si="3"/>
        <v>Yêu cầu truy vấn</v>
      </c>
    </row>
    <row r="243" spans="1:3" ht="54">
      <c r="A243" s="515" t="str">
        <f>IF('2.YCCN-Usecase'!A241="","",'2.YCCN-Usecase'!A241)</f>
        <v/>
      </c>
      <c r="B243" s="126" t="str">
        <f>_xlfn.CONCAT('2.YCCN-Usecase'!B241,'2.YCCN-Usecase'!E241)</f>
        <v>Người dùng chọn nút Chỉnh sửa báo cáo, thực hiện chỉnh sủa và lưu báo cáo, hệ thống lưu lại báo cáo đã chỉnh sửa cho Báo cáo trực quan ngành Y tế</v>
      </c>
      <c r="C243" s="127" t="str">
        <f t="shared" si="3"/>
        <v>Dữ liệu đầu vào</v>
      </c>
    </row>
    <row r="244" spans="1:3">
      <c r="A244" s="515">
        <f>IF('2.YCCN-Usecase'!A242="","",'2.YCCN-Usecase'!A242)</f>
        <v>31</v>
      </c>
      <c r="B244" s="126" t="str">
        <f>_xlfn.CONCAT('2.YCCN-Usecase'!B242,'2.YCCN-Usecase'!E242)</f>
        <v>Báo cáo trực quan ngành Giáo dục và Đào tạo</v>
      </c>
      <c r="C244" s="127" t="str">
        <f t="shared" si="3"/>
        <v/>
      </c>
    </row>
    <row r="245" spans="1:3" ht="90">
      <c r="A245" s="515" t="str">
        <f>IF('2.YCCN-Usecase'!A243="","",'2.YCCN-Usecase'!A243)</f>
        <v/>
      </c>
      <c r="B245" s="126" t="str">
        <f>_xlfn.CONCAT('2.YCCN-Usecase'!B243,'2.YCCN-Usecase'!E243)</f>
        <v>Người dùng click chọn lưu báo cáo rồi chọn thư mục và thay đổi tên báo cáo muốn lưu rồi ấn lưu; Hệ thống lưu báo cáo theo thông tin người dùng nhập cho Báo cáo trực quan ngành Giáo dục và Đào tạo</v>
      </c>
      <c r="C245" s="127" t="str">
        <f t="shared" si="3"/>
        <v>Dữ liệu đầu vào</v>
      </c>
    </row>
    <row r="246" spans="1:3" ht="90">
      <c r="A246" s="515" t="str">
        <f>IF('2.YCCN-Usecase'!A244="","",'2.YCCN-Usecase'!A244)</f>
        <v/>
      </c>
      <c r="B246" s="126" t="str">
        <f>_xlfn.CONCAT('2.YCCN-Usecase'!B244,'2.YCCN-Usecase'!E244)</f>
        <v>Người dùng click chọn Chuyển sang thư mục khác và chọn thư mục muốn chuyển sang rồi ấn OK; Hệ thống chuyển báo cáo sang thư mục mà người dùng chọn cho Báo cáo trực quan ngành Giáo dục và Đào tạo</v>
      </c>
      <c r="C246" s="127" t="str">
        <f t="shared" si="3"/>
        <v>Dữ liệu đầu vào</v>
      </c>
    </row>
    <row r="247" spans="1:3" ht="72">
      <c r="A247" s="515" t="str">
        <f>IF('2.YCCN-Usecase'!A245="","",'2.YCCN-Usecase'!A245)</f>
        <v/>
      </c>
      <c r="B247" s="126" t="str">
        <f>_xlfn.CONCAT('2.YCCN-Usecase'!B245,'2.YCCN-Usecase'!E245)</f>
        <v>Người dùng click chọn Chia sẻ bảng biểu, chọn bật chế độ Công khai; Hệ thống sẽ sinh ra 1 đường dẫn chia sẻ báo cáo cho người dùng cho Báo cáo trực quan ngành Giáo dục và Đào tạo</v>
      </c>
      <c r="C247" s="127" t="str">
        <f t="shared" si="3"/>
        <v>Dữ liệu đầu vào</v>
      </c>
    </row>
    <row r="248" spans="1:3" ht="72">
      <c r="A248" s="515" t="str">
        <f>IF('2.YCCN-Usecase'!A246="","",'2.YCCN-Usecase'!A246)</f>
        <v/>
      </c>
      <c r="B248" s="126" t="str">
        <f>_xlfn.CONCAT('2.YCCN-Usecase'!B246,'2.YCCN-Usecase'!E246)</f>
        <v>Người dùng chọn Làm mới bảng biểu, hệ thống cập nhật lại dữ liệu mới nhất từ Server để hiển thị cho người dùng cho Báo cáo trực quan ngành Giáo dục và Đào tạo</v>
      </c>
      <c r="C248" s="127" t="str">
        <f t="shared" si="3"/>
        <v>Dữ liệu đầu vào</v>
      </c>
    </row>
    <row r="249" spans="1:3" ht="90">
      <c r="A249" s="515" t="str">
        <f>IF('2.YCCN-Usecase'!A247="","",'2.YCCN-Usecase'!A247)</f>
        <v/>
      </c>
      <c r="B249" s="126" t="str">
        <f>_xlfn.CONCAT('2.YCCN-Usecase'!B247,'2.YCCN-Usecase'!E247)</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Giáo dục và Đào tạo</v>
      </c>
      <c r="C249" s="127" t="str">
        <f t="shared" si="3"/>
        <v>Dữ liệu đầu vào</v>
      </c>
    </row>
    <row r="250" spans="1:3" ht="72">
      <c r="A250" s="515" t="str">
        <f>IF('2.YCCN-Usecase'!A248="","",'2.YCCN-Usecase'!A248)</f>
        <v/>
      </c>
      <c r="B250" s="126" t="str">
        <f>_xlfn.CONCAT('2.YCCN-Usecase'!B248,'2.YCCN-Usecase'!E248)</f>
        <v>Người dùng chọn nút Tải dưới dạng ảnh, hệ thống xuất ra file ảnh của báo cáo và trả về cho người dùng cho Báo cáo trực quan ngành Giáo dục và Đào tạo</v>
      </c>
      <c r="C250" s="127" t="str">
        <f t="shared" si="3"/>
        <v>Dữ liệu đầu vào</v>
      </c>
    </row>
    <row r="251" spans="1:3" ht="90">
      <c r="A251" s="515" t="str">
        <f>IF('2.YCCN-Usecase'!A249="","",'2.YCCN-Usecase'!A249)</f>
        <v/>
      </c>
      <c r="B251" s="126" t="str">
        <f>_xlfn.CONCAT('2.YCCN-Usecase'!B249,'2.YCCN-Usecase'!E249)</f>
        <v>Người dùng chọn Đặt thời gian tự động chuyển Tab, lựa chọn thời gian tự động chuyển; Hệ thống tự động chuyển giữa các Tab cảu báo cáo theo thời gian người dùng thiết lập cho Báo cáo trực quan ngành Giáo dục và Đào tạo</v>
      </c>
      <c r="C251" s="127" t="str">
        <f t="shared" si="3"/>
        <v>Dữ liệu đầu vào</v>
      </c>
    </row>
    <row r="252" spans="1:3" ht="72">
      <c r="A252" s="515" t="str">
        <f>IF('2.YCCN-Usecase'!A250="","",'2.YCCN-Usecase'!A250)</f>
        <v/>
      </c>
      <c r="B252" s="126" t="str">
        <f>_xlfn.CONCAT('2.YCCN-Usecase'!B250,'2.YCCN-Usecase'!E250)</f>
        <v>Người dùng chọn bật chế độ toàn màn hình: Hệ thống chuyển sang chế độ hiển thị toàn màn hình cho người dùng cho Báo cáo trực quan ngành Giáo dục và Đào tạo</v>
      </c>
      <c r="C252" s="127" t="str">
        <f t="shared" si="3"/>
        <v>Dữ liệu đầu vào</v>
      </c>
    </row>
    <row r="253" spans="1:3" ht="90">
      <c r="A253" s="515" t="str">
        <f>IF('2.YCCN-Usecase'!A251="","",'2.YCCN-Usecase'!A251)</f>
        <v/>
      </c>
      <c r="B253" s="126" t="str">
        <f>_xlfn.CONCAT('2.YCCN-Usecase'!B251,'2.YCCN-Usecase'!E251)</f>
        <v>Người dùng chọn nút yêu thích; Hệ thống lưu báo cáo vào danh sách yêu thích. Người dùng chọn lại nút yêu thích; hệ thống xóa báo cáo khỏi danh sách yêu thích cho Báo cáo trực quan ngành Giáo dục và Đào tạo</v>
      </c>
      <c r="C253" s="127" t="str">
        <f t="shared" si="3"/>
        <v>Yêu cầu truy vấn</v>
      </c>
    </row>
    <row r="254" spans="1:3" ht="72">
      <c r="A254" s="515" t="str">
        <f>IF('2.YCCN-Usecase'!A252="","",'2.YCCN-Usecase'!A252)</f>
        <v/>
      </c>
      <c r="B254" s="126" t="str">
        <f>_xlfn.CONCAT('2.YCCN-Usecase'!B252,'2.YCCN-Usecase'!E252)</f>
        <v>Người dùng chọn nút Chỉnh sửa báo cáo, thực hiện chỉnh sủa và lưu báo cáo, hệ thống lưu lại báo cáo đã chỉnh sửa cho Báo cáo trực quan ngành Giáo dục và Đào tạo</v>
      </c>
      <c r="C254" s="127" t="str">
        <f t="shared" si="3"/>
        <v>Dữ liệu đầu vào</v>
      </c>
    </row>
    <row r="255" spans="1:3" ht="36">
      <c r="A255" s="515">
        <f>IF('2.YCCN-Usecase'!A253="","",'2.YCCN-Usecase'!A253)</f>
        <v>32</v>
      </c>
      <c r="B255" s="126" t="str">
        <f>_xlfn.CONCAT('2.YCCN-Usecase'!B253,'2.YCCN-Usecase'!E253)</f>
        <v>Báo cáo trực quan ngành Nông nghiệp và Phát triển nông thôn</v>
      </c>
      <c r="C255" s="127" t="str">
        <f t="shared" si="3"/>
        <v/>
      </c>
    </row>
    <row r="256" spans="1:3" ht="90">
      <c r="A256" s="515" t="str">
        <f>IF('2.YCCN-Usecase'!A254="","",'2.YCCN-Usecase'!A254)</f>
        <v/>
      </c>
      <c r="B256" s="126" t="str">
        <f>_xlfn.CONCAT('2.YCCN-Usecase'!B254,'2.YCCN-Usecase'!E254)</f>
        <v>Người dùng click chọn lưu báo cáo rồi chọn thư mục và thay đổi tên báo cáo muốn lưu rồi ấn lưu; Hệ thống lưu báo cáo theo thông tin người dùng nhập cho Báo cáo trực quan ngành Nông nghiệp và Phát triển nông thôn</v>
      </c>
      <c r="C256" s="127" t="str">
        <f t="shared" si="3"/>
        <v>Dữ liệu đầu vào</v>
      </c>
    </row>
    <row r="257" spans="1:3" ht="90">
      <c r="A257" s="515" t="str">
        <f>IF('2.YCCN-Usecase'!A255="","",'2.YCCN-Usecase'!A255)</f>
        <v/>
      </c>
      <c r="B257" s="126" t="str">
        <f>_xlfn.CONCAT('2.YCCN-Usecase'!B255,'2.YCCN-Usecase'!E255)</f>
        <v>Người dùng click chọn Chuyển sang thư mục khác và chọn thư mục muốn chuyển sang rồi ấn OK; Hệ thống chuyển báo cáo sang thư mục mà người dùng chọn cho Báo cáo trực quan ngành Nông nghiệp và Phát triển nông thôn</v>
      </c>
      <c r="C257" s="127" t="str">
        <f t="shared" si="3"/>
        <v>Dữ liệu đầu vào</v>
      </c>
    </row>
    <row r="258" spans="1:3" ht="72">
      <c r="A258" s="515" t="str">
        <f>IF('2.YCCN-Usecase'!A256="","",'2.YCCN-Usecase'!A256)</f>
        <v/>
      </c>
      <c r="B258" s="126" t="str">
        <f>_xlfn.CONCAT('2.YCCN-Usecase'!B256,'2.YCCN-Usecase'!E256)</f>
        <v>Người dùng click chọn Chia sẻ bảng biểu, chọn bật chế độ Công khai; Hệ thống sẽ sinh ra 1 đường dẫn chia sẻ báo cáo cho người dùng cho Báo cáo trực quan ngành Nông nghiệp và Phát triển nông thôn</v>
      </c>
      <c r="C258" s="127" t="str">
        <f t="shared" si="3"/>
        <v>Dữ liệu đầu vào</v>
      </c>
    </row>
    <row r="259" spans="1:3" ht="72">
      <c r="A259" s="515" t="str">
        <f>IF('2.YCCN-Usecase'!A257="","",'2.YCCN-Usecase'!A257)</f>
        <v/>
      </c>
      <c r="B259" s="126" t="str">
        <f>_xlfn.CONCAT('2.YCCN-Usecase'!B257,'2.YCCN-Usecase'!E257)</f>
        <v>Người dùng chọn Làm mới bảng biểu, hệ thống cập nhật lại dữ liệu mới nhất từ Server để hiển thị cho người dùng cho Báo cáo trực quan ngành Nông nghiệp và Phát triển nông thôn</v>
      </c>
      <c r="C259" s="127" t="str">
        <f t="shared" si="3"/>
        <v>Dữ liệu đầu vào</v>
      </c>
    </row>
    <row r="260" spans="1:3" ht="90">
      <c r="A260" s="515" t="str">
        <f>IF('2.YCCN-Usecase'!A258="","",'2.YCCN-Usecase'!A258)</f>
        <v/>
      </c>
      <c r="B260" s="126" t="str">
        <f>_xlfn.CONCAT('2.YCCN-Usecase'!B258,'2.YCCN-Usecase'!E258)</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Nông nghiệp và Phát triển nông thôn</v>
      </c>
      <c r="C260" s="127" t="str">
        <f t="shared" ref="C260:C323" si="4">IF(A260&lt;&gt;"","",IF(OR(ISNUMBER(SEARCH("xem",B260)),ISNUMBER(SEARCH("sao chép",B260))),"Dữ liệu đầu ra",IF(OR(ISNUMBER(SEARCH("tìm kiếm",B260)),ISNUMBER(SEARCH("xóa",B260)),ISNUMBER(SEARCH("lọc",B260))),"Yêu cầu truy vấn","Dữ liệu đầu vào")))</f>
        <v>Dữ liệu đầu vào</v>
      </c>
    </row>
    <row r="261" spans="1:3" ht="72">
      <c r="A261" s="515" t="str">
        <f>IF('2.YCCN-Usecase'!A259="","",'2.YCCN-Usecase'!A259)</f>
        <v/>
      </c>
      <c r="B261" s="126" t="str">
        <f>_xlfn.CONCAT('2.YCCN-Usecase'!B259,'2.YCCN-Usecase'!E259)</f>
        <v>Người dùng chọn nút Tải dưới dạng ảnh, hệ thống xuất ra file ảnh của báo cáo và trả về cho người dùng cho Báo cáo trực quan ngành Nông nghiệp và Phát triển nông thôn</v>
      </c>
      <c r="C261" s="127" t="str">
        <f t="shared" si="4"/>
        <v>Dữ liệu đầu vào</v>
      </c>
    </row>
    <row r="262" spans="1:3" ht="90">
      <c r="A262" s="515" t="str">
        <f>IF('2.YCCN-Usecase'!A260="","",'2.YCCN-Usecase'!A260)</f>
        <v/>
      </c>
      <c r="B262" s="126" t="str">
        <f>_xlfn.CONCAT('2.YCCN-Usecase'!B260,'2.YCCN-Usecase'!E260)</f>
        <v>Người dùng chọn Đặt thời gian tự động chuyển Tab, lựa chọn thời gian tự động chuyển; Hệ thống tự động chuyển giữa các Tab cảu báo cáo theo thời gian người dùng thiết lập cho Báo cáo trực quan ngành Nông nghiệp và Phát triển nông thôn</v>
      </c>
      <c r="C262" s="127" t="str">
        <f t="shared" si="4"/>
        <v>Dữ liệu đầu vào</v>
      </c>
    </row>
    <row r="263" spans="1:3" ht="72">
      <c r="A263" s="515" t="str">
        <f>IF('2.YCCN-Usecase'!A261="","",'2.YCCN-Usecase'!A261)</f>
        <v/>
      </c>
      <c r="B263" s="126" t="str">
        <f>_xlfn.CONCAT('2.YCCN-Usecase'!B261,'2.YCCN-Usecase'!E261)</f>
        <v>Người dùng chọn bật chế độ toàn màn hình: Hệ thống chuyển sang chế độ hiển thị toàn màn hình cho người dùng cho Báo cáo trực quan ngành Nông nghiệp và Phát triển nông thôn</v>
      </c>
      <c r="C263" s="127" t="str">
        <f t="shared" si="4"/>
        <v>Dữ liệu đầu vào</v>
      </c>
    </row>
    <row r="264" spans="1:3" ht="90">
      <c r="A264" s="515" t="str">
        <f>IF('2.YCCN-Usecase'!A262="","",'2.YCCN-Usecase'!A262)</f>
        <v/>
      </c>
      <c r="B264" s="126" t="str">
        <f>_xlfn.CONCAT('2.YCCN-Usecase'!B262,'2.YCCN-Usecase'!E262)</f>
        <v>Người dùng chọn nút yêu thích; Hệ thống lưu báo cáo vào danh sách yêu thích. Người dùng chọn lại nút yêu thích; hệ thống xóa báo cáo khỏi danh sách yêu thích cho Báo cáo trực quan ngành Nông nghiệp và Phát triển nông thôn</v>
      </c>
      <c r="C264" s="127" t="str">
        <f t="shared" si="4"/>
        <v>Yêu cầu truy vấn</v>
      </c>
    </row>
    <row r="265" spans="1:3" ht="72">
      <c r="A265" s="515" t="str">
        <f>IF('2.YCCN-Usecase'!A263="","",'2.YCCN-Usecase'!A263)</f>
        <v/>
      </c>
      <c r="B265" s="126" t="str">
        <f>_xlfn.CONCAT('2.YCCN-Usecase'!B263,'2.YCCN-Usecase'!E263)</f>
        <v>Người dùng chọn nút Chỉnh sửa báo cáo, thực hiện chỉnh sủa và lưu báo cáo, hệ thống lưu lại báo cáo đã chỉnh sửa cho Báo cáo trực quan ngành Nông nghiệp và Phát triển nông thôn</v>
      </c>
      <c r="C265" s="127" t="str">
        <f t="shared" si="4"/>
        <v>Dữ liệu đầu vào</v>
      </c>
    </row>
    <row r="266" spans="1:3">
      <c r="A266" s="515">
        <f>IF('2.YCCN-Usecase'!A264="","",'2.YCCN-Usecase'!A264)</f>
        <v>33</v>
      </c>
      <c r="B266" s="126" t="str">
        <f>_xlfn.CONCAT('2.YCCN-Usecase'!B264,'2.YCCN-Usecase'!E264)</f>
        <v>Báo cáo trực quan ngành Giao thông Vận tải</v>
      </c>
      <c r="C266" s="127" t="str">
        <f t="shared" si="4"/>
        <v/>
      </c>
    </row>
    <row r="267" spans="1:3" ht="90">
      <c r="A267" s="515" t="str">
        <f>IF('2.YCCN-Usecase'!A265="","",'2.YCCN-Usecase'!A265)</f>
        <v/>
      </c>
      <c r="B267" s="126" t="str">
        <f>_xlfn.CONCAT('2.YCCN-Usecase'!B265,'2.YCCN-Usecase'!E265)</f>
        <v>Người dùng click chọn lưu báo cáo rồi chọn thư mục và thay đổi tên báo cáo muốn lưu rồi ấn lưu; Hệ thống lưu báo cáo theo thông tin người dùng nhập cho Báo cáo trực quan ngành Giao thông Vận tải</v>
      </c>
      <c r="C267" s="127" t="str">
        <f t="shared" si="4"/>
        <v>Dữ liệu đầu vào</v>
      </c>
    </row>
    <row r="268" spans="1:3" ht="90">
      <c r="A268" s="515" t="str">
        <f>IF('2.YCCN-Usecase'!A266="","",'2.YCCN-Usecase'!A266)</f>
        <v/>
      </c>
      <c r="B268" s="126" t="str">
        <f>_xlfn.CONCAT('2.YCCN-Usecase'!B266,'2.YCCN-Usecase'!E266)</f>
        <v>Người dùng click chọn Chuyển sang thư mục khác và chọn thư mục muốn chuyển sang rồi ấn OK; Hệ thống chuyển báo cáo sang thư mục mà người dùng chọn cho Báo cáo trực quan ngành Giao thông Vận tải</v>
      </c>
      <c r="C268" s="127" t="str">
        <f t="shared" si="4"/>
        <v>Dữ liệu đầu vào</v>
      </c>
    </row>
    <row r="269" spans="1:3" ht="72">
      <c r="A269" s="515" t="str">
        <f>IF('2.YCCN-Usecase'!A267="","",'2.YCCN-Usecase'!A267)</f>
        <v/>
      </c>
      <c r="B269" s="126" t="str">
        <f>_xlfn.CONCAT('2.YCCN-Usecase'!B267,'2.YCCN-Usecase'!E267)</f>
        <v>Người dùng click chọn Chia sẻ bảng biểu, chọn bật chế độ Công khai; Hệ thống sẽ sinh ra 1 đường dẫn chia sẻ báo cáo cho người dùng cho Báo cáo trực quan ngành Giao thông Vận tải</v>
      </c>
      <c r="C269" s="127" t="str">
        <f t="shared" si="4"/>
        <v>Dữ liệu đầu vào</v>
      </c>
    </row>
    <row r="270" spans="1:3" ht="72">
      <c r="A270" s="515" t="str">
        <f>IF('2.YCCN-Usecase'!A268="","",'2.YCCN-Usecase'!A268)</f>
        <v/>
      </c>
      <c r="B270" s="126" t="str">
        <f>_xlfn.CONCAT('2.YCCN-Usecase'!B268,'2.YCCN-Usecase'!E268)</f>
        <v>Người dùng chọn Làm mới bảng biểu, hệ thống cập nhật lại dữ liệu mới nhất từ Server để hiển thị cho người dùng cho Báo cáo trực quan ngành Giao thông Vận tải</v>
      </c>
      <c r="C270" s="127" t="str">
        <f t="shared" si="4"/>
        <v>Dữ liệu đầu vào</v>
      </c>
    </row>
    <row r="271" spans="1:3" ht="90">
      <c r="A271" s="515" t="str">
        <f>IF('2.YCCN-Usecase'!A269="","",'2.YCCN-Usecase'!A269)</f>
        <v/>
      </c>
      <c r="B271" s="126" t="str">
        <f>_xlfn.CONCAT('2.YCCN-Usecase'!B269,'2.YCCN-Usecase'!E269)</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Giao thông Vận tải</v>
      </c>
      <c r="C271" s="127" t="str">
        <f t="shared" si="4"/>
        <v>Dữ liệu đầu vào</v>
      </c>
    </row>
    <row r="272" spans="1:3" ht="72">
      <c r="A272" s="515" t="str">
        <f>IF('2.YCCN-Usecase'!A270="","",'2.YCCN-Usecase'!A270)</f>
        <v/>
      </c>
      <c r="B272" s="126" t="str">
        <f>_xlfn.CONCAT('2.YCCN-Usecase'!B270,'2.YCCN-Usecase'!E270)</f>
        <v>Người dùng chọn nút Tải dưới dạng ảnh, hệ thống xuất ra file ảnh của báo cáo và trả về cho người dùng cho Báo cáo trực quan ngành Giao thông Vận tải</v>
      </c>
      <c r="C272" s="127" t="str">
        <f t="shared" si="4"/>
        <v>Dữ liệu đầu vào</v>
      </c>
    </row>
    <row r="273" spans="1:3" ht="90">
      <c r="A273" s="515" t="str">
        <f>IF('2.YCCN-Usecase'!A271="","",'2.YCCN-Usecase'!A271)</f>
        <v/>
      </c>
      <c r="B273" s="126" t="str">
        <f>_xlfn.CONCAT('2.YCCN-Usecase'!B271,'2.YCCN-Usecase'!E271)</f>
        <v>Người dùng chọn Đặt thời gian tự động chuyển Tab, lựa chọn thời gian tự động chuyển; Hệ thống tự động chuyển giữa các Tab cảu báo cáo theo thời gian người dùng thiết lập cho Báo cáo trực quan ngành Giao thông Vận tải</v>
      </c>
      <c r="C273" s="127" t="str">
        <f t="shared" si="4"/>
        <v>Dữ liệu đầu vào</v>
      </c>
    </row>
    <row r="274" spans="1:3" ht="72">
      <c r="A274" s="515" t="str">
        <f>IF('2.YCCN-Usecase'!A272="","",'2.YCCN-Usecase'!A272)</f>
        <v/>
      </c>
      <c r="B274" s="126" t="str">
        <f>_xlfn.CONCAT('2.YCCN-Usecase'!B272,'2.YCCN-Usecase'!E272)</f>
        <v>Người dùng chọn bật chế độ toàn màn hình: Hệ thống chuyển sang chế độ hiển thị toàn màn hình cho người dùng cho Báo cáo trực quan ngành Giao thông Vận tải</v>
      </c>
      <c r="C274" s="127" t="str">
        <f t="shared" si="4"/>
        <v>Dữ liệu đầu vào</v>
      </c>
    </row>
    <row r="275" spans="1:3" ht="90">
      <c r="A275" s="515" t="str">
        <f>IF('2.YCCN-Usecase'!A273="","",'2.YCCN-Usecase'!A273)</f>
        <v/>
      </c>
      <c r="B275" s="126" t="str">
        <f>_xlfn.CONCAT('2.YCCN-Usecase'!B273,'2.YCCN-Usecase'!E273)</f>
        <v>Người dùng chọn nút yêu thích; Hệ thống lưu báo cáo vào danh sách yêu thích. Người dùng chọn lại nút yêu thích; hệ thống xóa báo cáo khỏi danh sách yêu thích cho Báo cáo trực quan ngành Giao thông Vận tải</v>
      </c>
      <c r="C275" s="127" t="str">
        <f t="shared" si="4"/>
        <v>Yêu cầu truy vấn</v>
      </c>
    </row>
    <row r="276" spans="1:3" ht="72">
      <c r="A276" s="515" t="str">
        <f>IF('2.YCCN-Usecase'!A274="","",'2.YCCN-Usecase'!A274)</f>
        <v/>
      </c>
      <c r="B276" s="126" t="str">
        <f>_xlfn.CONCAT('2.YCCN-Usecase'!B274,'2.YCCN-Usecase'!E274)</f>
        <v>Người dùng chọn nút Chỉnh sửa báo cáo, thực hiện chỉnh sủa và lưu báo cáo, hệ thống lưu lại báo cáo đã chỉnh sửa cho Báo cáo trực quan ngành Giao thông Vận tải</v>
      </c>
      <c r="C276" s="127" t="str">
        <f t="shared" si="4"/>
        <v>Dữ liệu đầu vào</v>
      </c>
    </row>
    <row r="277" spans="1:3">
      <c r="A277" s="515">
        <f>IF('2.YCCN-Usecase'!A275="","",'2.YCCN-Usecase'!A275)</f>
        <v>34</v>
      </c>
      <c r="B277" s="126" t="str">
        <f>_xlfn.CONCAT('2.YCCN-Usecase'!B275,'2.YCCN-Usecase'!E275)</f>
        <v>Báo cáo trực quan ngành Tài nguyên Môi trường</v>
      </c>
      <c r="C277" s="127" t="str">
        <f t="shared" si="4"/>
        <v/>
      </c>
    </row>
    <row r="278" spans="1:3" ht="90">
      <c r="A278" s="515" t="str">
        <f>IF('2.YCCN-Usecase'!A276="","",'2.YCCN-Usecase'!A276)</f>
        <v/>
      </c>
      <c r="B278" s="126" t="str">
        <f>_xlfn.CONCAT('2.YCCN-Usecase'!B276,'2.YCCN-Usecase'!E276)</f>
        <v>Người dùng click chọn lưu báo cáo rồi chọn thư mục và thay đổi tên báo cáo muốn lưu rồi ấn lưu; Hệ thống lưu báo cáo theo thông tin người dùng nhập cho Báo cáo trực quan ngành Tài nguyên Môi trường</v>
      </c>
      <c r="C278" s="127" t="str">
        <f t="shared" si="4"/>
        <v>Dữ liệu đầu vào</v>
      </c>
    </row>
    <row r="279" spans="1:3" ht="90">
      <c r="A279" s="515" t="str">
        <f>IF('2.YCCN-Usecase'!A277="","",'2.YCCN-Usecase'!A277)</f>
        <v/>
      </c>
      <c r="B279" s="126" t="str">
        <f>_xlfn.CONCAT('2.YCCN-Usecase'!B277,'2.YCCN-Usecase'!E277)</f>
        <v>Người dùng click chọn Chuyển sang thư mục khác và chọn thư mục muốn chuyển sang rồi ấn OK; Hệ thống chuyển báo cáo sang thư mục mà người dùng chọn cho Báo cáo trực quan ngành Tài nguyên Môi trường</v>
      </c>
      <c r="C279" s="127" t="str">
        <f t="shared" si="4"/>
        <v>Dữ liệu đầu vào</v>
      </c>
    </row>
    <row r="280" spans="1:3" ht="72">
      <c r="A280" s="515" t="str">
        <f>IF('2.YCCN-Usecase'!A278="","",'2.YCCN-Usecase'!A278)</f>
        <v/>
      </c>
      <c r="B280" s="126" t="str">
        <f>_xlfn.CONCAT('2.YCCN-Usecase'!B278,'2.YCCN-Usecase'!E278)</f>
        <v>Người dùng click chọn Chia sẻ bảng biểu, chọn bật chế độ Công khai; Hệ thống sẽ sinh ra 1 đường dẫn chia sẻ báo cáo cho người dùng cho Báo cáo trực quan ngành Tài nguyên Môi trường</v>
      </c>
      <c r="C280" s="127" t="str">
        <f t="shared" si="4"/>
        <v>Dữ liệu đầu vào</v>
      </c>
    </row>
    <row r="281" spans="1:3" ht="72">
      <c r="A281" s="515" t="str">
        <f>IF('2.YCCN-Usecase'!A279="","",'2.YCCN-Usecase'!A279)</f>
        <v/>
      </c>
      <c r="B281" s="126" t="str">
        <f>_xlfn.CONCAT('2.YCCN-Usecase'!B279,'2.YCCN-Usecase'!E279)</f>
        <v>Người dùng chọn Làm mới bảng biểu, hệ thống cập nhật lại dữ liệu mới nhất từ Server để hiển thị cho người dùng cho Báo cáo trực quan ngành Tài nguyên Môi trường</v>
      </c>
      <c r="C281" s="127" t="str">
        <f t="shared" si="4"/>
        <v>Dữ liệu đầu vào</v>
      </c>
    </row>
    <row r="282" spans="1:3" ht="90">
      <c r="A282" s="515" t="str">
        <f>IF('2.YCCN-Usecase'!A280="","",'2.YCCN-Usecase'!A280)</f>
        <v/>
      </c>
      <c r="B282" s="126" t="str">
        <f>_xlfn.CONCAT('2.YCCN-Usecase'!B280,'2.YCCN-Usecase'!E280)</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Tài nguyên Môi trường</v>
      </c>
      <c r="C282" s="127" t="str">
        <f t="shared" si="4"/>
        <v>Dữ liệu đầu vào</v>
      </c>
    </row>
    <row r="283" spans="1:3" ht="72">
      <c r="A283" s="515" t="str">
        <f>IF('2.YCCN-Usecase'!A281="","",'2.YCCN-Usecase'!A281)</f>
        <v/>
      </c>
      <c r="B283" s="126" t="str">
        <f>_xlfn.CONCAT('2.YCCN-Usecase'!B281,'2.YCCN-Usecase'!E281)</f>
        <v>Người dùng chọn nút Tải dưới dạng ảnh, hệ thống xuất ra file ảnh của báo cáo và trả về cho người dùng cho Báo cáo trực quan ngành Tài nguyên Môi trường</v>
      </c>
      <c r="C283" s="127" t="str">
        <f t="shared" si="4"/>
        <v>Dữ liệu đầu vào</v>
      </c>
    </row>
    <row r="284" spans="1:3" ht="90">
      <c r="A284" s="515" t="str">
        <f>IF('2.YCCN-Usecase'!A282="","",'2.YCCN-Usecase'!A282)</f>
        <v/>
      </c>
      <c r="B284" s="126" t="str">
        <f>_xlfn.CONCAT('2.YCCN-Usecase'!B282,'2.YCCN-Usecase'!E282)</f>
        <v>Người dùng chọn Đặt thời gian tự động chuyển Tab, lựa chọn thời gian tự động chuyển; Hệ thống tự động chuyển giữa các Tab cảu báo cáo theo thời gian người dùng thiết lập cho Báo cáo trực quan ngành Tài nguyên Môi trường</v>
      </c>
      <c r="C284" s="127" t="str">
        <f t="shared" si="4"/>
        <v>Dữ liệu đầu vào</v>
      </c>
    </row>
    <row r="285" spans="1:3" ht="72">
      <c r="A285" s="515" t="str">
        <f>IF('2.YCCN-Usecase'!A283="","",'2.YCCN-Usecase'!A283)</f>
        <v/>
      </c>
      <c r="B285" s="126" t="str">
        <f>_xlfn.CONCAT('2.YCCN-Usecase'!B283,'2.YCCN-Usecase'!E283)</f>
        <v>Người dùng chọn bật chế độ toàn màn hình: Hệ thống chuyển sang chế độ hiển thị toàn màn hình cho người dùng cho Báo cáo trực quan ngành Tài nguyên Môi trường</v>
      </c>
      <c r="C285" s="127" t="str">
        <f t="shared" si="4"/>
        <v>Dữ liệu đầu vào</v>
      </c>
    </row>
    <row r="286" spans="1:3" ht="90">
      <c r="A286" s="515" t="str">
        <f>IF('2.YCCN-Usecase'!A284="","",'2.YCCN-Usecase'!A284)</f>
        <v/>
      </c>
      <c r="B286" s="126" t="str">
        <f>_xlfn.CONCAT('2.YCCN-Usecase'!B284,'2.YCCN-Usecase'!E284)</f>
        <v>Người dùng chọn nút yêu thích; Hệ thống lưu báo cáo vào danh sách yêu thích. Người dùng chọn lại nút yêu thích; hệ thống xóa báo cáo khỏi danh sách yêu thích cho Báo cáo trực quan ngành Tài nguyên Môi trường</v>
      </c>
      <c r="C286" s="127" t="str">
        <f t="shared" si="4"/>
        <v>Yêu cầu truy vấn</v>
      </c>
    </row>
    <row r="287" spans="1:3" ht="72">
      <c r="A287" s="515" t="str">
        <f>IF('2.YCCN-Usecase'!A285="","",'2.YCCN-Usecase'!A285)</f>
        <v/>
      </c>
      <c r="B287" s="126" t="str">
        <f>_xlfn.CONCAT('2.YCCN-Usecase'!B285,'2.YCCN-Usecase'!E285)</f>
        <v>Người dùng chọn nút Chỉnh sửa báo cáo, thực hiện chỉnh sủa và lưu báo cáo, hệ thống lưu lại báo cáo đã chỉnh sửa cho Báo cáo trực quan ngành Tài nguyên Môi trường</v>
      </c>
      <c r="C287" s="127" t="str">
        <f t="shared" si="4"/>
        <v>Dữ liệu đầu vào</v>
      </c>
    </row>
    <row r="288" spans="1:3">
      <c r="A288" s="515">
        <f>IF('2.YCCN-Usecase'!A286="","",'2.YCCN-Usecase'!A286)</f>
        <v>35</v>
      </c>
      <c r="B288" s="126" t="str">
        <f>_xlfn.CONCAT('2.YCCN-Usecase'!B286,'2.YCCN-Usecase'!E286)</f>
        <v>Báo cáo trực quan ngành Công thương</v>
      </c>
      <c r="C288" s="127" t="str">
        <f t="shared" si="4"/>
        <v/>
      </c>
    </row>
    <row r="289" spans="1:3" ht="72">
      <c r="A289" s="515" t="str">
        <f>IF('2.YCCN-Usecase'!A287="","",'2.YCCN-Usecase'!A287)</f>
        <v/>
      </c>
      <c r="B289" s="126" t="str">
        <f>_xlfn.CONCAT('2.YCCN-Usecase'!B287,'2.YCCN-Usecase'!E287)</f>
        <v>Người dùng click chọn lưu báo cáo rồi chọn thư mục và thay đổi tên báo cáo muốn lưu rồi ấn lưu; Hệ thống lưu báo cáo theo thông tin người dùng nhập cho Báo cáo trực quan ngành Công thương</v>
      </c>
      <c r="C289" s="127" t="str">
        <f t="shared" si="4"/>
        <v>Dữ liệu đầu vào</v>
      </c>
    </row>
    <row r="290" spans="1:3" ht="72">
      <c r="A290" s="515" t="str">
        <f>IF('2.YCCN-Usecase'!A288="","",'2.YCCN-Usecase'!A288)</f>
        <v/>
      </c>
      <c r="B290" s="126" t="str">
        <f>_xlfn.CONCAT('2.YCCN-Usecase'!B288,'2.YCCN-Usecase'!E288)</f>
        <v>Người dùng click chọn Chuyển sang thư mục khác và chọn thư mục muốn chuyển sang rồi ấn OK; Hệ thống chuyển báo cáo sang thư mục mà người dùng chọn cho Báo cáo trực quan ngành Công thương</v>
      </c>
      <c r="C290" s="127" t="str">
        <f t="shared" si="4"/>
        <v>Dữ liệu đầu vào</v>
      </c>
    </row>
    <row r="291" spans="1:3" ht="72">
      <c r="A291" s="515" t="str">
        <f>IF('2.YCCN-Usecase'!A289="","",'2.YCCN-Usecase'!A289)</f>
        <v/>
      </c>
      <c r="B291" s="126" t="str">
        <f>_xlfn.CONCAT('2.YCCN-Usecase'!B289,'2.YCCN-Usecase'!E289)</f>
        <v>Người dùng click chọn Chia sẻ bảng biểu, chọn bật chế độ Công khai; Hệ thống sẽ sinh ra 1 đường dẫn chia sẻ báo cáo cho người dùng cho Báo cáo trực quan ngành Công thương</v>
      </c>
      <c r="C291" s="127" t="str">
        <f t="shared" si="4"/>
        <v>Dữ liệu đầu vào</v>
      </c>
    </row>
    <row r="292" spans="1:3" ht="72">
      <c r="A292" s="515" t="str">
        <f>IF('2.YCCN-Usecase'!A290="","",'2.YCCN-Usecase'!A290)</f>
        <v/>
      </c>
      <c r="B292" s="126" t="str">
        <f>_xlfn.CONCAT('2.YCCN-Usecase'!B290,'2.YCCN-Usecase'!E290)</f>
        <v>Người dùng chọn Làm mới bảng biểu, hệ thống cập nhật lại dữ liệu mới nhất từ Server để hiển thị cho người dùng cho Báo cáo trực quan ngành Công thương</v>
      </c>
      <c r="C292" s="127" t="str">
        <f t="shared" si="4"/>
        <v>Dữ liệu đầu vào</v>
      </c>
    </row>
    <row r="293" spans="1:3" ht="90">
      <c r="A293" s="515" t="str">
        <f>IF('2.YCCN-Usecase'!A291="","",'2.YCCN-Usecase'!A291)</f>
        <v/>
      </c>
      <c r="B293" s="126" t="str">
        <f>_xlfn.CONCAT('2.YCCN-Usecase'!B291,'2.YCCN-Usecase'!E291)</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Công thương</v>
      </c>
      <c r="C293" s="127" t="str">
        <f t="shared" si="4"/>
        <v>Dữ liệu đầu vào</v>
      </c>
    </row>
    <row r="294" spans="1:3" ht="54">
      <c r="A294" s="515" t="str">
        <f>IF('2.YCCN-Usecase'!A292="","",'2.YCCN-Usecase'!A292)</f>
        <v/>
      </c>
      <c r="B294" s="126" t="str">
        <f>_xlfn.CONCAT('2.YCCN-Usecase'!B292,'2.YCCN-Usecase'!E292)</f>
        <v>Người dùng chọn nút Tải dưới dạng ảnh, hệ thống xuất ra file ảnh của báo cáo và trả về cho người dùng cho Báo cáo trực quan ngành Công thương</v>
      </c>
      <c r="C294" s="127" t="str">
        <f t="shared" si="4"/>
        <v>Dữ liệu đầu vào</v>
      </c>
    </row>
    <row r="295" spans="1:3" ht="90">
      <c r="A295" s="515" t="str">
        <f>IF('2.YCCN-Usecase'!A293="","",'2.YCCN-Usecase'!A293)</f>
        <v/>
      </c>
      <c r="B295" s="126" t="str">
        <f>_xlfn.CONCAT('2.YCCN-Usecase'!B293,'2.YCCN-Usecase'!E293)</f>
        <v>Người dùng chọn Đặt thời gian tự động chuyển Tab, lựa chọn thời gian tự động chuyển; Hệ thống tự động chuyển giữa các Tab cảu báo cáo theo thời gian người dùng thiết lập cho Báo cáo trực quan ngành Công thương</v>
      </c>
      <c r="C295" s="127" t="str">
        <f t="shared" si="4"/>
        <v>Dữ liệu đầu vào</v>
      </c>
    </row>
    <row r="296" spans="1:3" ht="72">
      <c r="A296" s="515" t="str">
        <f>IF('2.YCCN-Usecase'!A294="","",'2.YCCN-Usecase'!A294)</f>
        <v/>
      </c>
      <c r="B296" s="126" t="str">
        <f>_xlfn.CONCAT('2.YCCN-Usecase'!B294,'2.YCCN-Usecase'!E294)</f>
        <v>Người dùng chọn bật chế độ toàn màn hình: Hệ thống chuyển sang chế độ hiển thị toàn màn hình cho người dùng cho Báo cáo trực quan ngành Công thương</v>
      </c>
      <c r="C296" s="127" t="str">
        <f t="shared" si="4"/>
        <v>Dữ liệu đầu vào</v>
      </c>
    </row>
    <row r="297" spans="1:3" ht="72">
      <c r="A297" s="515" t="str">
        <f>IF('2.YCCN-Usecase'!A295="","",'2.YCCN-Usecase'!A295)</f>
        <v/>
      </c>
      <c r="B297" s="126" t="str">
        <f>_xlfn.CONCAT('2.YCCN-Usecase'!B295,'2.YCCN-Usecase'!E295)</f>
        <v>Người dùng chọn nút yêu thích; Hệ thống lưu báo cáo vào danh sách yêu thích. Người dùng chọn lại nút yêu thích; hệ thống xóa báo cáo khỏi danh sách yêu thích cho Báo cáo trực quan ngành Công thương</v>
      </c>
      <c r="C297" s="127" t="str">
        <f t="shared" si="4"/>
        <v>Yêu cầu truy vấn</v>
      </c>
    </row>
    <row r="298" spans="1:3" ht="72">
      <c r="A298" s="515" t="str">
        <f>IF('2.YCCN-Usecase'!A296="","",'2.YCCN-Usecase'!A296)</f>
        <v/>
      </c>
      <c r="B298" s="126" t="str">
        <f>_xlfn.CONCAT('2.YCCN-Usecase'!B296,'2.YCCN-Usecase'!E296)</f>
        <v>Người dùng chọn nút Chỉnh sửa báo cáo, thực hiện chỉnh sủa và lưu báo cáo, hệ thống lưu lại báo cáo đã chỉnh sửa cho Báo cáo trực quan ngành Công thương</v>
      </c>
      <c r="C298" s="127" t="str">
        <f t="shared" si="4"/>
        <v>Dữ liệu đầu vào</v>
      </c>
    </row>
    <row r="299" spans="1:3">
      <c r="A299" s="515" t="str">
        <f>IF('2.YCCN-Usecase'!A297="","",'2.YCCN-Usecase'!A297)</f>
        <v>III</v>
      </c>
      <c r="B299" s="126" t="str">
        <f>_xlfn.CONCAT('2.YCCN-Usecase'!B297,'2.YCCN-Usecase'!E297)</f>
        <v>Phần mềm phân tích dữ liệu</v>
      </c>
      <c r="C299" s="127" t="str">
        <f t="shared" si="4"/>
        <v/>
      </c>
    </row>
    <row r="300" spans="1:3" ht="36">
      <c r="A300" s="515" t="str">
        <f>IF('2.YCCN-Usecase'!A298="","",'2.YCCN-Usecase'!A298)</f>
        <v>III.1</v>
      </c>
      <c r="B300" s="126" t="str">
        <f>_xlfn.CONCAT('2.YCCN-Usecase'!B298,'2.YCCN-Usecase'!E298)</f>
        <v>Dự báo phục vụ cho công tác hoạch định, sắp xếp cho việc tuyển sinh đầu cấp</v>
      </c>
      <c r="C300" s="127" t="str">
        <f t="shared" si="4"/>
        <v/>
      </c>
    </row>
    <row r="301" spans="1:3" ht="36">
      <c r="A301" s="515">
        <f>IF('2.YCCN-Usecase'!A299="","",'2.YCCN-Usecase'!A299)</f>
        <v>36</v>
      </c>
      <c r="B301" s="126" t="str">
        <f>_xlfn.CONCAT('2.YCCN-Usecase'!B299,'2.YCCN-Usecase'!E299)</f>
        <v>Quản lý Dự báo phục vụ cho công tác hoạch định, sắp xếp cho việc tuyển sinh đầu cấp</v>
      </c>
      <c r="C301" s="127" t="str">
        <f t="shared" si="4"/>
        <v/>
      </c>
    </row>
    <row r="302" spans="1:3" ht="72">
      <c r="A302" s="515" t="str">
        <f>IF('2.YCCN-Usecase'!A300="","",'2.YCCN-Usecase'!A300)</f>
        <v/>
      </c>
      <c r="B302" s="126" t="str">
        <f>_xlfn.CONCAT('2.YCCN-Usecase'!B300,'2.YCCN-Usecase'!E300)</f>
        <v>Chuyên viên phân tích dữ liệu chọn xem mô hình phân tích, hệ thống hiển thị nội dung mô hình phân tích Dự báo phục vụ cho công tác hoạch định, sắp xếp cho việc tuyển sinh đầu cấp</v>
      </c>
      <c r="C302" s="127" t="str">
        <f t="shared" si="4"/>
        <v>Dữ liệu đầu ra</v>
      </c>
    </row>
    <row r="303" spans="1:3" ht="72">
      <c r="A303" s="515" t="str">
        <f>IF('2.YCCN-Usecase'!A301="","",'2.YCCN-Usecase'!A301)</f>
        <v/>
      </c>
      <c r="B303" s="126" t="str">
        <f>_xlfn.CONCAT('2.YCCN-Usecase'!B301,'2.YCCN-Usecase'!E301)</f>
        <v>Chuyên viên phân tích dữ liệu chọn sửa chữa, cấu hình mô hình phân tích, hệ thống hiển thị nội dung mô hình phân tích Dự báo phục vụ cho công tác hoạch định, sắp xếp cho việc tuyển sinh đầu cấp</v>
      </c>
      <c r="C303" s="127" t="str">
        <f t="shared" si="4"/>
        <v>Dữ liệu đầu vào</v>
      </c>
    </row>
    <row r="304" spans="1:3" ht="72">
      <c r="A304" s="515" t="str">
        <f>IF('2.YCCN-Usecase'!A302="","",'2.YCCN-Usecase'!A302)</f>
        <v/>
      </c>
      <c r="B304" s="126" t="str">
        <f>_xlfn.CONCAT('2.YCCN-Usecase'!B302,'2.YCCN-Usecase'!E302)</f>
        <v>Chuyên viên phân tích dữ liệu chọn xóa mô hình phân tích, hệ thống hiển thị nội dung mô hình phân tích Dự báo phục vụ cho công tác hoạch định, sắp xếp cho việc tuyển sinh đầu cấp</v>
      </c>
      <c r="C304" s="127" t="str">
        <f t="shared" si="4"/>
        <v>Yêu cầu truy vấn</v>
      </c>
    </row>
    <row r="305" spans="1:3" ht="54">
      <c r="A305" s="515" t="str">
        <f>IF('2.YCCN-Usecase'!A303="","",'2.YCCN-Usecase'!A303)</f>
        <v/>
      </c>
      <c r="B305" s="126" t="str">
        <f>_xlfn.CONCAT('2.YCCN-Usecase'!B303,'2.YCCN-Usecase'!E303)</f>
        <v>Chuyên viên phân tích dữ liệu lưu cấu hình Dự báo phục vụ cho công tác hoạch định, sắp xếp cho việc tuyển sinh đầu cấp</v>
      </c>
      <c r="C305" s="127" t="str">
        <f t="shared" si="4"/>
        <v>Dữ liệu đầu vào</v>
      </c>
    </row>
    <row r="306" spans="1:3" ht="72">
      <c r="A306" s="515" t="str">
        <f>IF('2.YCCN-Usecase'!A304="","",'2.YCCN-Usecase'!A304)</f>
        <v/>
      </c>
      <c r="B306" s="126" t="str">
        <f>_xlfn.CONCAT('2.YCCN-Usecase'!B304,'2.YCCN-Usecase'!E304)</f>
        <v>Chuyên viên phân tích dữ liệu chọn tạo mới mô hình phân tích, hệ thống hiển thị nội dung mô hình phân tích Dự báo phục vụ cho công tác hoạch định, sắp xếp cho việc tuyển sinh đầu cấp</v>
      </c>
      <c r="C306" s="127" t="str">
        <f t="shared" si="4"/>
        <v>Dữ liệu đầu vào</v>
      </c>
    </row>
    <row r="307" spans="1:3" ht="54">
      <c r="A307" s="515" t="str">
        <f>IF('2.YCCN-Usecase'!A305="","",'2.YCCN-Usecase'!A305)</f>
        <v/>
      </c>
      <c r="B307" s="126" t="str">
        <f>_xlfn.CONCAT('2.YCCN-Usecase'!B305,'2.YCCN-Usecase'!E305)</f>
        <v>Chuyên viên phân tích dữ liệu xem kết quả phân tích Dự báo phục vụ cho công tác hoạch định, sắp xếp cho việc tuyển sinh đầu cấp</v>
      </c>
      <c r="C307" s="127" t="str">
        <f t="shared" si="4"/>
        <v>Dữ liệu đầu ra</v>
      </c>
    </row>
    <row r="308" spans="1:3" ht="54">
      <c r="A308" s="515" t="str">
        <f>IF('2.YCCN-Usecase'!A306="","",'2.YCCN-Usecase'!A306)</f>
        <v/>
      </c>
      <c r="B308" s="126" t="str">
        <f>_xlfn.CONCAT('2.YCCN-Usecase'!B306,'2.YCCN-Usecase'!E306)</f>
        <v>Chuyên viên phân tích dữ liệu lưu kết quả phân tích Dự báo phục vụ cho công tác hoạch định, sắp xếp cho việc tuyển sinh đầu cấp</v>
      </c>
      <c r="C308" s="127" t="str">
        <f t="shared" si="4"/>
        <v>Dữ liệu đầu vào</v>
      </c>
    </row>
    <row r="309" spans="1:3" ht="54">
      <c r="A309" s="515" t="str">
        <f>IF('2.YCCN-Usecase'!A307="","",'2.YCCN-Usecase'!A307)</f>
        <v/>
      </c>
      <c r="B309" s="126" t="str">
        <f>_xlfn.CONCAT('2.YCCN-Usecase'!B307,'2.YCCN-Usecase'!E307)</f>
        <v>Chuyên viên phân tích dữ liệu trích xuất kết quả phân tích Dự báo phục vụ cho công tác hoạch định, sắp xếp cho việc tuyển sinh đầu cấp</v>
      </c>
      <c r="C309" s="127" t="str">
        <f t="shared" si="4"/>
        <v>Dữ liệu đầu vào</v>
      </c>
    </row>
    <row r="310" spans="1:3" ht="54">
      <c r="A310" s="515">
        <f>IF('2.YCCN-Usecase'!A308="","",'2.YCCN-Usecase'!A308)</f>
        <v>37</v>
      </c>
      <c r="B310" s="126" t="str">
        <f>_xlfn.CONCAT('2.YCCN-Usecase'!B308,'2.YCCN-Usecase'!E308)</f>
        <v>Thu thập, khai phá và tiền xử lý dữ liệu phục vụ Dự báo phục vụ cho công tác hoạch định, sắp xếp cho việc tuyển sinh đầu cấp</v>
      </c>
      <c r="C310" s="127" t="str">
        <f t="shared" si="4"/>
        <v/>
      </c>
    </row>
    <row r="311" spans="1:3" ht="54">
      <c r="A311" s="515" t="str">
        <f>IF('2.YCCN-Usecase'!A309="","",'2.YCCN-Usecase'!A309)</f>
        <v/>
      </c>
      <c r="B311" s="126" t="str">
        <f>_xlfn.CONCAT('2.YCCN-Usecase'!B309,'2.YCCN-Usecase'!E309)</f>
        <v>Chuyên viên phân tích dữ liệu xem bộ dữ liệu áp dụng Dự báo phục vụ cho công tác hoạch định, sắp xếp cho việc tuyển sinh đầu cấp</v>
      </c>
      <c r="C311" s="127" t="str">
        <f t="shared" si="4"/>
        <v>Dữ liệu đầu ra</v>
      </c>
    </row>
    <row r="312" spans="1:3" ht="54">
      <c r="A312" s="515" t="str">
        <f>IF('2.YCCN-Usecase'!A310="","",'2.YCCN-Usecase'!A310)</f>
        <v/>
      </c>
      <c r="B312" s="126" t="str">
        <f>_xlfn.CONCAT('2.YCCN-Usecase'!B310,'2.YCCN-Usecase'!E310)</f>
        <v>Chuyên viên phân tích dữ liệu kiểm tra các thông số về phân bố dữ liệu Dự báo phục vụ cho công tác hoạch định, sắp xếp cho việc tuyển sinh đầu cấp</v>
      </c>
      <c r="C312" s="127" t="str">
        <f t="shared" si="4"/>
        <v>Dữ liệu đầu vào</v>
      </c>
    </row>
    <row r="313" spans="1:3" ht="54">
      <c r="A313" s="515" t="str">
        <f>IF('2.YCCN-Usecase'!A311="","",'2.YCCN-Usecase'!A311)</f>
        <v/>
      </c>
      <c r="B313" s="126" t="str">
        <f>_xlfn.CONCAT('2.YCCN-Usecase'!B311,'2.YCCN-Usecase'!E311)</f>
        <v>Chuyên viên phân tích dữ liệu kiểm tra các thông số về tương quan dữ liệu Dự báo phục vụ cho công tác hoạch định, sắp xếp cho việc tuyển sinh đầu cấp</v>
      </c>
      <c r="C313" s="127" t="str">
        <f t="shared" si="4"/>
        <v>Dữ liệu đầu vào</v>
      </c>
    </row>
    <row r="314" spans="1:3" ht="54">
      <c r="A314" s="515" t="str">
        <f>IF('2.YCCN-Usecase'!A312="","",'2.YCCN-Usecase'!A312)</f>
        <v/>
      </c>
      <c r="B314" s="126" t="str">
        <f>_xlfn.CONCAT('2.YCCN-Usecase'!B312,'2.YCCN-Usecase'!E312)</f>
        <v>Chuyên viên phân tích dữ liệu thực hiện điều chỉnh các trường dữ liệu Dự báo phục vụ cho công tác hoạch định, sắp xếp cho việc tuyển sinh đầu cấp</v>
      </c>
      <c r="C314" s="127" t="str">
        <f t="shared" si="4"/>
        <v>Dữ liệu đầu vào</v>
      </c>
    </row>
    <row r="315" spans="1:3" ht="54">
      <c r="A315" s="515" t="str">
        <f>IF('2.YCCN-Usecase'!A313="","",'2.YCCN-Usecase'!A313)</f>
        <v/>
      </c>
      <c r="B315" s="126" t="str">
        <f>_xlfn.CONCAT('2.YCCN-Usecase'!B313,'2.YCCN-Usecase'!E313)</f>
        <v>Chuyên viên phân tích dữ liệu tùy chỉnh phạm vi dữ liệu sử dụng cho mô hình Dự báo phục vụ cho công tác hoạch định, sắp xếp cho việc tuyển sinh đầu cấp</v>
      </c>
      <c r="C315" s="127" t="str">
        <f t="shared" si="4"/>
        <v>Dữ liệu đầu vào</v>
      </c>
    </row>
    <row r="316" spans="1:3" ht="54">
      <c r="A316" s="515" t="str">
        <f>IF('2.YCCN-Usecase'!A314="","",'2.YCCN-Usecase'!A314)</f>
        <v/>
      </c>
      <c r="B316" s="126" t="str">
        <f>_xlfn.CONCAT('2.YCCN-Usecase'!B314,'2.YCCN-Usecase'!E314)</f>
        <v>Chuyên viên phân tích dữ liệu thực hiện xóa thuộc tính khỏi mô hình Dự báo phục vụ cho công tác hoạch định, sắp xếp cho việc tuyển sinh đầu cấp</v>
      </c>
      <c r="C316" s="127" t="str">
        <f t="shared" si="4"/>
        <v>Yêu cầu truy vấn</v>
      </c>
    </row>
    <row r="317" spans="1:3" ht="54">
      <c r="A317" s="515" t="str">
        <f>IF('2.YCCN-Usecase'!A315="","",'2.YCCN-Usecase'!A315)</f>
        <v/>
      </c>
      <c r="B317" s="126" t="str">
        <f>_xlfn.CONCAT('2.YCCN-Usecase'!B315,'2.YCCN-Usecase'!E315)</f>
        <v>Chuyên viên phân tích dữ liệu thực hiện thêm thuộc tính vào mô hình Dự báo phục vụ cho công tác hoạch định, sắp xếp cho việc tuyển sinh đầu cấp</v>
      </c>
      <c r="C317" s="127" t="str">
        <f t="shared" si="4"/>
        <v>Dữ liệu đầu vào</v>
      </c>
    </row>
    <row r="318" spans="1:3" ht="72">
      <c r="A318" s="515" t="str">
        <f>IF('2.YCCN-Usecase'!A316="","",'2.YCCN-Usecase'!A316)</f>
        <v/>
      </c>
      <c r="B318" s="126" t="str">
        <f>_xlfn.CONCAT('2.YCCN-Usecase'!B316,'2.YCCN-Usecase'!E316)</f>
        <v>Chuyên viên phân tích dữ liệu thực hiện quy đổi/số hóa dữ liệu thành thuộc tính mô hình Dự báo phục vụ cho công tác hoạch định, sắp xếp cho việc tuyển sinh đầu cấp</v>
      </c>
      <c r="C318" s="127" t="str">
        <f t="shared" si="4"/>
        <v>Dữ liệu đầu vào</v>
      </c>
    </row>
    <row r="319" spans="1:3" ht="54">
      <c r="A319" s="515">
        <f>IF('2.YCCN-Usecase'!A317="","",'2.YCCN-Usecase'!A317)</f>
        <v>38</v>
      </c>
      <c r="B319" s="126" t="str">
        <f>_xlfn.CONCAT('2.YCCN-Usecase'!B317,'2.YCCN-Usecase'!E317)</f>
        <v>Xây dựng và theo dõi mô hình Dự báo phục vụ cho công tác hoạch định, sắp xếp cho việc tuyển sinh đầu cấp</v>
      </c>
      <c r="C319" s="127" t="str">
        <f t="shared" si="4"/>
        <v/>
      </c>
    </row>
    <row r="320" spans="1:3" ht="54">
      <c r="A320" s="515" t="str">
        <f>IF('2.YCCN-Usecase'!A318="","",'2.YCCN-Usecase'!A318)</f>
        <v/>
      </c>
      <c r="B320" s="126" t="str">
        <f>_xlfn.CONCAT('2.YCCN-Usecase'!B318,'2.YCCN-Usecase'!E318)</f>
        <v>Chuyên viên phân tích dữ liệu thực hiện chia tập dữ liệu Dự báo phục vụ cho công tác hoạch định, sắp xếp cho việc tuyển sinh đầu cấp (train, validate, test)</v>
      </c>
      <c r="C320" s="127" t="str">
        <f t="shared" si="4"/>
        <v>Dữ liệu đầu vào</v>
      </c>
    </row>
    <row r="321" spans="1:3" ht="54">
      <c r="A321" s="515" t="str">
        <f>IF('2.YCCN-Usecase'!A319="","",'2.YCCN-Usecase'!A319)</f>
        <v/>
      </c>
      <c r="B321" s="126" t="str">
        <f>_xlfn.CONCAT('2.YCCN-Usecase'!B319,'2.YCCN-Usecase'!E319)</f>
        <v>Chuyên viên phân tích dữ liệu thực hiện huấn luyện dữ liệu Dự báo phục vụ cho công tác hoạch định, sắp xếp cho việc tuyển sinh đầu cấp</v>
      </c>
      <c r="C321" s="127" t="str">
        <f t="shared" si="4"/>
        <v>Dữ liệu đầu vào</v>
      </c>
    </row>
    <row r="322" spans="1:3" ht="72">
      <c r="A322" s="515" t="str">
        <f>IF('2.YCCN-Usecase'!A320="","",'2.YCCN-Usecase'!A320)</f>
        <v/>
      </c>
      <c r="B322" s="126" t="str">
        <f>_xlfn.CONCAT('2.YCCN-Usecase'!B320,'2.YCCN-Usecase'!E320)</f>
        <v>Chuyên viên phân tích dữ liệu thực hiện tối ưu siêu tham số mô hình trên tập validate và so sánh giữa các mô hình Dự báo phục vụ cho công tác hoạch định, sắp xếp cho việc tuyển sinh đầu cấp</v>
      </c>
      <c r="C322" s="127" t="str">
        <f t="shared" si="4"/>
        <v>Dữ liệu đầu vào</v>
      </c>
    </row>
    <row r="323" spans="1:3" ht="72">
      <c r="A323" s="515" t="str">
        <f>IF('2.YCCN-Usecase'!A321="","",'2.YCCN-Usecase'!A321)</f>
        <v/>
      </c>
      <c r="B323" s="126" t="str">
        <f>_xlfn.CONCAT('2.YCCN-Usecase'!B321,'2.YCCN-Usecase'!E321)</f>
        <v>Chuyên viên phân tích dữ liệu thực hiện đánh giá hiệu suất mô hình trên tập test Dự báo phục vụ cho công tác hoạch định, sắp xếp cho việc tuyển sinh đầu cấp</v>
      </c>
      <c r="C323" s="127" t="str">
        <f t="shared" si="4"/>
        <v>Dữ liệu đầu vào</v>
      </c>
    </row>
    <row r="324" spans="1:3" ht="54">
      <c r="A324" s="515" t="str">
        <f>IF('2.YCCN-Usecase'!A322="","",'2.YCCN-Usecase'!A322)</f>
        <v/>
      </c>
      <c r="B324" s="126" t="str">
        <f>_xlfn.CONCAT('2.YCCN-Usecase'!B322,'2.YCCN-Usecase'!E322)</f>
        <v>Chuyên viên phân tích dữ liệu so sánh kết quả mô hình so với thực tế Dự báo phục vụ cho công tác hoạch định, sắp xếp cho việc tuyển sinh đầu cấp</v>
      </c>
      <c r="C324" s="127" t="str">
        <f t="shared" ref="C324:C387" si="5">IF(A324&lt;&gt;"","",IF(OR(ISNUMBER(SEARCH("xem",B324)),ISNUMBER(SEARCH("sao chép",B324))),"Dữ liệu đầu ra",IF(OR(ISNUMBER(SEARCH("tìm kiếm",B324)),ISNUMBER(SEARCH("xóa",B324)),ISNUMBER(SEARCH("lọc",B324))),"Yêu cầu truy vấn","Dữ liệu đầu vào")))</f>
        <v>Dữ liệu đầu vào</v>
      </c>
    </row>
    <row r="325" spans="1:3" ht="54">
      <c r="A325" s="515" t="str">
        <f>IF('2.YCCN-Usecase'!A323="","",'2.YCCN-Usecase'!A323)</f>
        <v/>
      </c>
      <c r="B325" s="126" t="str">
        <f>_xlfn.CONCAT('2.YCCN-Usecase'!B323,'2.YCCN-Usecase'!E323)</f>
        <v>Chuyên viên phân tích dữ liệu so sánh kết quả các mô hình so với nhau Dự báo phục vụ cho công tác hoạch định, sắp xếp cho việc tuyển sinh đầu cấp</v>
      </c>
      <c r="C325" s="127" t="str">
        <f t="shared" si="5"/>
        <v>Dữ liệu đầu vào</v>
      </c>
    </row>
    <row r="326" spans="1:3" ht="72">
      <c r="A326" s="515" t="str">
        <f>IF('2.YCCN-Usecase'!A324="","",'2.YCCN-Usecase'!A324)</f>
        <v/>
      </c>
      <c r="B326" s="126" t="str">
        <f>_xlfn.CONCAT('2.YCCN-Usecase'!B324,'2.YCCN-Usecase'!E324)</f>
        <v>Chuyên viên phân tích dữ liệu thực hiện huấn luyện lại mô hình dựa trên dữ liệu mới Dự báo phục vụ cho công tác hoạch định, sắp xếp cho việc tuyển sinh đầu cấp</v>
      </c>
      <c r="C326" s="127" t="str">
        <f t="shared" si="5"/>
        <v>Dữ liệu đầu vào</v>
      </c>
    </row>
    <row r="327" spans="1:3" ht="72">
      <c r="A327" s="515" t="str">
        <f>IF('2.YCCN-Usecase'!A325="","",'2.YCCN-Usecase'!A325)</f>
        <v/>
      </c>
      <c r="B327" s="126" t="str">
        <f>_xlfn.CONCAT('2.YCCN-Usecase'!B325,'2.YCCN-Usecase'!E325)</f>
        <v>Chuyên viên phân tích dữ liệu huấn luyện mô hình dựa trên các đặc trưng/thuộc tính mới Dự báo phục vụ cho công tác hoạch định, sắp xếp cho việc tuyển sinh đầu cấp</v>
      </c>
      <c r="C327" s="127" t="str">
        <f t="shared" si="5"/>
        <v>Dữ liệu đầu vào</v>
      </c>
    </row>
    <row r="328" spans="1:3" ht="54">
      <c r="A328" s="515" t="str">
        <f>IF('2.YCCN-Usecase'!A326="","",'2.YCCN-Usecase'!A326)</f>
        <v>III.2</v>
      </c>
      <c r="B328" s="126" t="str">
        <f>_xlfn.CONCAT('2.YCCN-Usecase'!B326,'2.YCCN-Usecase'!E326)</f>
        <v>Phân tích đặc trưng thổ nhưỡng nhằm tối ưu hiệu quả nuôi trồng nông lâm thủy sản, quản lý thủy lợi…</v>
      </c>
      <c r="C328" s="127" t="str">
        <f t="shared" si="5"/>
        <v/>
      </c>
    </row>
    <row r="329" spans="1:3" ht="54">
      <c r="A329" s="515">
        <f>IF('2.YCCN-Usecase'!A327="","",'2.YCCN-Usecase'!A327)</f>
        <v>39</v>
      </c>
      <c r="B329" s="126" t="str">
        <f>_xlfn.CONCAT('2.YCCN-Usecase'!B327,'2.YCCN-Usecase'!E327)</f>
        <v>Quản lý Phân tích đặc trưng thổ nhưỡng nhằm tối ưu hiệu quả nuôi trồng nông lâm thủy sản, quản lý thủy lợi…</v>
      </c>
      <c r="C329" s="127" t="str">
        <f t="shared" si="5"/>
        <v/>
      </c>
    </row>
    <row r="330" spans="1:3" ht="90">
      <c r="A330" s="515" t="str">
        <f>IF('2.YCCN-Usecase'!A328="","",'2.YCCN-Usecase'!A328)</f>
        <v/>
      </c>
      <c r="B330" s="126" t="str">
        <f>_xlfn.CONCAT('2.YCCN-Usecase'!B328,'2.YCCN-Usecase'!E328)</f>
        <v>Chuyên viên phân tích dữ liệu chọn xem mô hình phân tích, hệ thống hiển thị nội dung mô hình phân tích Phân tích đặc trưng thổ nhưỡng nhằm tối ưu hiệu quả nuôi trồng nông lâm thủy sản, quản lý thủy lợi…</v>
      </c>
      <c r="C330" s="127" t="str">
        <f t="shared" si="5"/>
        <v>Dữ liệu đầu ra</v>
      </c>
    </row>
    <row r="331" spans="1:3" ht="90">
      <c r="A331" s="515" t="str">
        <f>IF('2.YCCN-Usecase'!A329="","",'2.YCCN-Usecase'!A329)</f>
        <v/>
      </c>
      <c r="B331" s="126" t="str">
        <f>_xlfn.CONCAT('2.YCCN-Usecase'!B329,'2.YCCN-Usecase'!E329)</f>
        <v>Chuyên viên phân tích dữ liệu chọn chỉnh sửa, cấu hình mô hình phân tích, hệ thống hiển thị nội dung mô hình phân tích Phân tích đặc trưng thổ nhưỡng nhằm tối ưu hiệu quả nuôi trồng nông lâm thủy sản, quản lý thủy lợi…</v>
      </c>
      <c r="C331" s="127" t="str">
        <f t="shared" si="5"/>
        <v>Dữ liệu đầu vào</v>
      </c>
    </row>
    <row r="332" spans="1:3" ht="90">
      <c r="A332" s="515" t="str">
        <f>IF('2.YCCN-Usecase'!A330="","",'2.YCCN-Usecase'!A330)</f>
        <v/>
      </c>
      <c r="B332" s="126" t="str">
        <f>_xlfn.CONCAT('2.YCCN-Usecase'!B330,'2.YCCN-Usecase'!E330)</f>
        <v>Chuyên viên phân tích dữ liệu chọn xóa mô hình phân tích, hệ thống hiển thị nội dung mô hình phân tích Phân tích đặc trưng thổ nhưỡng nhằm tối ưu hiệu quả nuôi trồng nông lâm thủy sản, quản lý thủy lợi…</v>
      </c>
      <c r="C332" s="127" t="str">
        <f t="shared" si="5"/>
        <v>Yêu cầu truy vấn</v>
      </c>
    </row>
    <row r="333" spans="1:3" ht="54">
      <c r="A333" s="515" t="str">
        <f>IF('2.YCCN-Usecase'!A331="","",'2.YCCN-Usecase'!A331)</f>
        <v/>
      </c>
      <c r="B333" s="126" t="str">
        <f>_xlfn.CONCAT('2.YCCN-Usecase'!B331,'2.YCCN-Usecase'!E331)</f>
        <v>Chuyên viên phân tích dữ liệu lưu cấu hình Phân tích đặc trưng thổ nhưỡng nhằm tối ưu hiệu quả nuôi trồng nông lâm thủy sản, quản lý thủy lợi…</v>
      </c>
      <c r="C333" s="127" t="str">
        <f t="shared" si="5"/>
        <v>Dữ liệu đầu vào</v>
      </c>
    </row>
    <row r="334" spans="1:3" ht="90">
      <c r="A334" s="515" t="str">
        <f>IF('2.YCCN-Usecase'!A332="","",'2.YCCN-Usecase'!A332)</f>
        <v/>
      </c>
      <c r="B334" s="126" t="str">
        <f>_xlfn.CONCAT('2.YCCN-Usecase'!B332,'2.YCCN-Usecase'!E332)</f>
        <v>Chuyên viên phân tích dữ liệu chọn tạo mới mô hình phân tích, hệ thống hiển thị nội dung mô hình phân tích Phân tích đặc trưng thổ nhưỡng nhằm tối ưu hiệu quả nuôi trồng nông lâm thủy sản, quản lý thủy lợi…</v>
      </c>
      <c r="C334" s="127" t="str">
        <f t="shared" si="5"/>
        <v>Dữ liệu đầu vào</v>
      </c>
    </row>
    <row r="335" spans="1:3" ht="54">
      <c r="A335" s="515" t="str">
        <f>IF('2.YCCN-Usecase'!A333="","",'2.YCCN-Usecase'!A333)</f>
        <v/>
      </c>
      <c r="B335" s="126" t="str">
        <f>_xlfn.CONCAT('2.YCCN-Usecase'!B333,'2.YCCN-Usecase'!E333)</f>
        <v>Chuyên viên phân tích dữ liệu xem kết quả Phân tích đặc trưng thổ nhưỡng nhằm tối ưu hiệu quả nuôi trồng nông lâm thủy sản, quản lý thủy lợi…</v>
      </c>
      <c r="C335" s="127" t="str">
        <f t="shared" si="5"/>
        <v>Dữ liệu đầu ra</v>
      </c>
    </row>
    <row r="336" spans="1:3" ht="54">
      <c r="A336" s="515" t="str">
        <f>IF('2.YCCN-Usecase'!A334="","",'2.YCCN-Usecase'!A334)</f>
        <v/>
      </c>
      <c r="B336" s="126" t="str">
        <f>_xlfn.CONCAT('2.YCCN-Usecase'!B334,'2.YCCN-Usecase'!E334)</f>
        <v>Chuyên viên phân tích dữ liệu lưu kết quả Phân tích đặc trưng thổ nhưỡng nhằm tối ưu hiệu quả nuôi trồng nông lâm thủy sản, quản lý thủy lợi…</v>
      </c>
      <c r="C336" s="127" t="str">
        <f t="shared" si="5"/>
        <v>Dữ liệu đầu vào</v>
      </c>
    </row>
    <row r="337" spans="1:3" ht="72">
      <c r="A337" s="515" t="str">
        <f>IF('2.YCCN-Usecase'!A335="","",'2.YCCN-Usecase'!A335)</f>
        <v/>
      </c>
      <c r="B337" s="126" t="str">
        <f>_xlfn.CONCAT('2.YCCN-Usecase'!B335,'2.YCCN-Usecase'!E335)</f>
        <v>Chuyên viên phân tích dữ liệu trích xuất kết quả Phân tích đặc trưng thổ nhưỡng nhằm tối ưu hiệu quả nuôi trồng nông lâm thủy sản, quản lý thủy lợi…</v>
      </c>
      <c r="C337" s="127" t="str">
        <f t="shared" si="5"/>
        <v>Dữ liệu đầu vào</v>
      </c>
    </row>
    <row r="338" spans="1:3" ht="72">
      <c r="A338" s="515">
        <f>IF('2.YCCN-Usecase'!A336="","",'2.YCCN-Usecase'!A336)</f>
        <v>40</v>
      </c>
      <c r="B338" s="126" t="str">
        <f>_xlfn.CONCAT('2.YCCN-Usecase'!B336,'2.YCCN-Usecase'!E336)</f>
        <v>Thu thập, khai phá và tiền xử lý dữ liệu phục vụ Phân tích đặc trưng thổ nhưỡng nhằm tối ưu hiệu quả nuôi trồng nông lâm thủy sản, quản lý thủy lợi…</v>
      </c>
      <c r="C338" s="127" t="str">
        <f t="shared" si="5"/>
        <v/>
      </c>
    </row>
    <row r="339" spans="1:3" ht="72">
      <c r="A339" s="515" t="str">
        <f>IF('2.YCCN-Usecase'!A337="","",'2.YCCN-Usecase'!A337)</f>
        <v/>
      </c>
      <c r="B339" s="126" t="str">
        <f>_xlfn.CONCAT('2.YCCN-Usecase'!B337,'2.YCCN-Usecase'!E337)</f>
        <v>Chuyên viên phân tích dữ liệu xem bộ dữ liệu áp dụng Phân tích đặc trưng thổ nhưỡng nhằm tối ưu hiệu quả nuôi trồng nông lâm thủy sản, quản lý thủy lợi…</v>
      </c>
      <c r="C339" s="127" t="str">
        <f t="shared" si="5"/>
        <v>Dữ liệu đầu ra</v>
      </c>
    </row>
    <row r="340" spans="1:3" ht="72">
      <c r="A340" s="515" t="str">
        <f>IF('2.YCCN-Usecase'!A338="","",'2.YCCN-Usecase'!A338)</f>
        <v/>
      </c>
      <c r="B340" s="126" t="str">
        <f>_xlfn.CONCAT('2.YCCN-Usecase'!B338,'2.YCCN-Usecase'!E338)</f>
        <v>Chuyên viên phân tích dữ liệu kiểm tra các thông số về phân bố dữ liệu Phân tích đặc trưng thổ nhưỡng nhằm tối ưu hiệu quả nuôi trồng nông lâm thủy sản, quản lý thủy lợi…</v>
      </c>
      <c r="C340" s="127" t="str">
        <f t="shared" si="5"/>
        <v>Dữ liệu đầu vào</v>
      </c>
    </row>
    <row r="341" spans="1:3" ht="72">
      <c r="A341" s="515" t="str">
        <f>IF('2.YCCN-Usecase'!A339="","",'2.YCCN-Usecase'!A339)</f>
        <v/>
      </c>
      <c r="B341" s="126" t="str">
        <f>_xlfn.CONCAT('2.YCCN-Usecase'!B339,'2.YCCN-Usecase'!E339)</f>
        <v>Chuyên viên phân tích dữ liệu kiểm tra các thông số về tương quan dữ liệu Phân tích đặc trưng thổ nhưỡng nhằm tối ưu hiệu quả nuôi trồng nông lâm thủy sản, quản lý thủy lợi…</v>
      </c>
      <c r="C341" s="127" t="str">
        <f t="shared" si="5"/>
        <v>Dữ liệu đầu vào</v>
      </c>
    </row>
    <row r="342" spans="1:3" ht="72">
      <c r="A342" s="515" t="str">
        <f>IF('2.YCCN-Usecase'!A340="","",'2.YCCN-Usecase'!A340)</f>
        <v/>
      </c>
      <c r="B342" s="126" t="str">
        <f>_xlfn.CONCAT('2.YCCN-Usecase'!B340,'2.YCCN-Usecase'!E340)</f>
        <v>Chuyên viên phân tích dữ liệu thực hiện điều chỉnh các trường dữ liệu Phân tích đặc trưng thổ nhưỡng nhằm tối ưu hiệu quả nuôi trồng nông lâm thủy sản, quản lý thủy lợi…</v>
      </c>
      <c r="C342" s="127" t="str">
        <f t="shared" si="5"/>
        <v>Dữ liệu đầu vào</v>
      </c>
    </row>
    <row r="343" spans="1:3" ht="72">
      <c r="A343" s="515" t="str">
        <f>IF('2.YCCN-Usecase'!A341="","",'2.YCCN-Usecase'!A341)</f>
        <v/>
      </c>
      <c r="B343" s="126" t="str">
        <f>_xlfn.CONCAT('2.YCCN-Usecase'!B341,'2.YCCN-Usecase'!E341)</f>
        <v>Chuyên viên phân tích dữ liệu tùy chỉnh phạm vi dữ liệu sử dụng cho mô hình Phân tích đặc trưng thổ nhưỡng nhằm tối ưu hiệu quả nuôi trồng nông lâm thủy sản, quản lý thủy lợi…</v>
      </c>
      <c r="C343" s="127" t="str">
        <f t="shared" si="5"/>
        <v>Dữ liệu đầu vào</v>
      </c>
    </row>
    <row r="344" spans="1:3" ht="72">
      <c r="A344" s="515" t="str">
        <f>IF('2.YCCN-Usecase'!A342="","",'2.YCCN-Usecase'!A342)</f>
        <v/>
      </c>
      <c r="B344" s="126" t="str">
        <f>_xlfn.CONCAT('2.YCCN-Usecase'!B342,'2.YCCN-Usecase'!E342)</f>
        <v>Chuyên viên phân tích dữ liệu thực hiện xóa thuộc tính khỏi mô hình Phân tích đặc trưng thổ nhưỡng nhằm tối ưu hiệu quả nuôi trồng nông lâm thủy sản, quản lý thủy lợi…</v>
      </c>
      <c r="C344" s="127" t="str">
        <f t="shared" si="5"/>
        <v>Yêu cầu truy vấn</v>
      </c>
    </row>
    <row r="345" spans="1:3" ht="72">
      <c r="A345" s="515" t="str">
        <f>IF('2.YCCN-Usecase'!A343="","",'2.YCCN-Usecase'!A343)</f>
        <v/>
      </c>
      <c r="B345" s="126" t="str">
        <f>_xlfn.CONCAT('2.YCCN-Usecase'!B343,'2.YCCN-Usecase'!E343)</f>
        <v>Chuyên viên phân tích dữ liệu thực hiện thêm thuộc tính vào mô hình Phân tích đặc trưng thổ nhưỡng nhằm tối ưu hiệu quả nuôi trồng nông lâm thủy sản, quản lý thủy lợi…</v>
      </c>
      <c r="C345" s="127" t="str">
        <f t="shared" si="5"/>
        <v>Dữ liệu đầu vào</v>
      </c>
    </row>
    <row r="346" spans="1:3" ht="72">
      <c r="A346" s="515" t="str">
        <f>IF('2.YCCN-Usecase'!A344="","",'2.YCCN-Usecase'!A344)</f>
        <v/>
      </c>
      <c r="B346" s="126" t="str">
        <f>_xlfn.CONCAT('2.YCCN-Usecase'!B344,'2.YCCN-Usecase'!E344)</f>
        <v>Chuyên viên phân tích dữ liệu thực hiện quy đổi/số hóa dữ liệu thành thuộc tính mô hình Phân tích đặc trưng thổ nhưỡng nhằm tối ưu hiệu quả nuôi trồng nông lâm thủy sản, quản lý thủy lợi…</v>
      </c>
      <c r="C346" s="127" t="str">
        <f t="shared" si="5"/>
        <v>Dữ liệu đầu vào</v>
      </c>
    </row>
    <row r="347" spans="1:3" ht="54">
      <c r="A347" s="515">
        <f>IF('2.YCCN-Usecase'!A345="","",'2.YCCN-Usecase'!A345)</f>
        <v>41</v>
      </c>
      <c r="B347" s="126" t="str">
        <f>_xlfn.CONCAT('2.YCCN-Usecase'!B345,'2.YCCN-Usecase'!E345)</f>
        <v>Xây dựng và theo dõi mô hình Phân tích đặc trưng thổ nhưỡng nhằm tối ưu hiệu quả nuôi trồng nông lâm thủy sản, quản lý thủy lợi…</v>
      </c>
      <c r="C347" s="127" t="str">
        <f t="shared" si="5"/>
        <v/>
      </c>
    </row>
    <row r="348" spans="1:3" ht="72">
      <c r="A348" s="515" t="str">
        <f>IF('2.YCCN-Usecase'!A346="","",'2.YCCN-Usecase'!A346)</f>
        <v/>
      </c>
      <c r="B348" s="126" t="str">
        <f>_xlfn.CONCAT('2.YCCN-Usecase'!B346,'2.YCCN-Usecase'!E346)</f>
        <v>Chuyên viên phân tích dữ liệu thực hiện chia tập dữ liệu Phân tích đặc trưng thổ nhưỡng nhằm tối ưu hiệu quả nuôi trồng nông lâm thủy sản, quản lý thủy lợi… (train, validate, test)</v>
      </c>
      <c r="C348" s="127" t="str">
        <f t="shared" si="5"/>
        <v>Dữ liệu đầu vào</v>
      </c>
    </row>
    <row r="349" spans="1:3" ht="72">
      <c r="A349" s="515" t="str">
        <f>IF('2.YCCN-Usecase'!A347="","",'2.YCCN-Usecase'!A347)</f>
        <v/>
      </c>
      <c r="B349" s="126" t="str">
        <f>_xlfn.CONCAT('2.YCCN-Usecase'!B347,'2.YCCN-Usecase'!E347)</f>
        <v>Chuyên viên phân tích dữ liệu thực hiện huấn luyện dữ liệu Phân tích đặc trưng thổ nhưỡng nhằm tối ưu hiệu quả nuôi trồng nông lâm thủy sản, quản lý thủy lợi…</v>
      </c>
      <c r="C349" s="127" t="str">
        <f t="shared" si="5"/>
        <v>Dữ liệu đầu vào</v>
      </c>
    </row>
    <row r="350" spans="1:3" ht="90">
      <c r="A350" s="515" t="str">
        <f>IF('2.YCCN-Usecase'!A348="","",'2.YCCN-Usecase'!A348)</f>
        <v/>
      </c>
      <c r="B350" s="126" t="str">
        <f>_xlfn.CONCAT('2.YCCN-Usecase'!B348,'2.YCCN-Usecase'!E348)</f>
        <v>Chuyên viên phân tích dữ liệu thực hiện tối ưu siêu tham số mô hình trên tập validate và so sánh giữa các mô hình Phân tích đặc trưng thổ nhưỡng nhằm tối ưu hiệu quả nuôi trồng nông lâm thủy sản, quản lý thủy lợi…</v>
      </c>
      <c r="C350" s="127" t="str">
        <f t="shared" si="5"/>
        <v>Dữ liệu đầu vào</v>
      </c>
    </row>
    <row r="351" spans="1:3" ht="72">
      <c r="A351" s="515" t="str">
        <f>IF('2.YCCN-Usecase'!A349="","",'2.YCCN-Usecase'!A349)</f>
        <v/>
      </c>
      <c r="B351" s="126" t="str">
        <f>_xlfn.CONCAT('2.YCCN-Usecase'!B349,'2.YCCN-Usecase'!E349)</f>
        <v>Chuyên viên phân tích dữ liệu thực hiện đánh giá hiệu suất mô hình trên tập test Phân tích đặc trưng thổ nhưỡng nhằm tối ưu hiệu quả nuôi trồng nông lâm thủy sản, quản lý thủy lợi…</v>
      </c>
      <c r="C351" s="127" t="str">
        <f t="shared" si="5"/>
        <v>Dữ liệu đầu vào</v>
      </c>
    </row>
    <row r="352" spans="1:3" ht="72">
      <c r="A352" s="515" t="str">
        <f>IF('2.YCCN-Usecase'!A350="","",'2.YCCN-Usecase'!A350)</f>
        <v/>
      </c>
      <c r="B352" s="126" t="str">
        <f>_xlfn.CONCAT('2.YCCN-Usecase'!B350,'2.YCCN-Usecase'!E350)</f>
        <v>Chuyên viên phân tích dữ liệu so sánh kết quả mô hình so với thực tế Phân tích đặc trưng thổ nhưỡng nhằm tối ưu hiệu quả nuôi trồng nông lâm thủy sản, quản lý thủy lợi…</v>
      </c>
      <c r="C352" s="127" t="str">
        <f t="shared" si="5"/>
        <v>Dữ liệu đầu vào</v>
      </c>
    </row>
    <row r="353" spans="1:3" ht="72">
      <c r="A353" s="515" t="str">
        <f>IF('2.YCCN-Usecase'!A351="","",'2.YCCN-Usecase'!A351)</f>
        <v/>
      </c>
      <c r="B353" s="126" t="str">
        <f>_xlfn.CONCAT('2.YCCN-Usecase'!B351,'2.YCCN-Usecase'!E351)</f>
        <v>Chuyên viên phân tích dữ liệu so sánh kết quả các mô hình so với nhau Phân tích đặc trưng thổ nhưỡng nhằm tối ưu hiệu quả nuôi trồng nông lâm thủy sản, quản lý thủy lợi…</v>
      </c>
      <c r="C353" s="127" t="str">
        <f t="shared" si="5"/>
        <v>Dữ liệu đầu vào</v>
      </c>
    </row>
    <row r="354" spans="1:3" ht="72">
      <c r="A354" s="515" t="str">
        <f>IF('2.YCCN-Usecase'!A352="","",'2.YCCN-Usecase'!A352)</f>
        <v/>
      </c>
      <c r="B354" s="126" t="str">
        <f>_xlfn.CONCAT('2.YCCN-Usecase'!B352,'2.YCCN-Usecase'!E352)</f>
        <v>Chuyên viên phân tích dữ liệu thực hiện huấn luyện lại mô hình dựa trên dữ liệu mới Phân tích đặc trưng thổ nhưỡng nhằm tối ưu hiệu quả nuôi trồng nông lâm thủy sản, quản lý thủy lợi…</v>
      </c>
      <c r="C354" s="127" t="str">
        <f t="shared" si="5"/>
        <v>Dữ liệu đầu vào</v>
      </c>
    </row>
    <row r="355" spans="1:3" ht="72">
      <c r="A355" s="515" t="str">
        <f>IF('2.YCCN-Usecase'!A353="","",'2.YCCN-Usecase'!A353)</f>
        <v/>
      </c>
      <c r="B355" s="126" t="str">
        <f>_xlfn.CONCAT('2.YCCN-Usecase'!B353,'2.YCCN-Usecase'!E353)</f>
        <v>Chuyên viên phân tích dữ liệu huấn luyện mô hình dựa trên các đặc trưng/thuộc tính mới Phân tích đặc trưng thổ nhưỡng nhằm tối ưu hiệu quả nuôi trồng nông lâm thủy sản, quản lý thủy lợi…</v>
      </c>
      <c r="C355" s="127" t="str">
        <f t="shared" si="5"/>
        <v>Dữ liệu đầu vào</v>
      </c>
    </row>
    <row r="356" spans="1:3" ht="72">
      <c r="A356" s="515" t="str">
        <f>IF('2.YCCN-Usecase'!A354="","",'2.YCCN-Usecase'!A354)</f>
        <v>III.3</v>
      </c>
      <c r="B356" s="126" t="str">
        <f>_xlfn.CONCAT('2.YCCN-Usecase'!B354,'2.YCCN-Usecase'!E354)</f>
        <v>Tổng hợp dữ liệu xuyên suốt qua các kỳ báo cáo, hỗ trợ dự báo cho các chỉ tiêu chính của lĩnh vực công thương (thương mại, an toàn thực phẩm, sản xuất công nghiệp, điện lực...)</v>
      </c>
      <c r="C356" s="127" t="str">
        <f t="shared" si="5"/>
        <v/>
      </c>
    </row>
    <row r="357" spans="1:3" ht="72">
      <c r="A357" s="515">
        <f>IF('2.YCCN-Usecase'!A355="","",'2.YCCN-Usecase'!A355)</f>
        <v>42</v>
      </c>
      <c r="B357" s="126" t="str">
        <f>_xlfn.CONCAT('2.YCCN-Usecase'!B355,'2.YCCN-Usecase'!E355)</f>
        <v>Quản lý Tổng hợp dữ liệu xuyên suốt qua các kỳ báo cáo, hỗ trợ dự báo cho các chỉ tiêu chính của lĩnh vực công thương (thương mại, an toàn thực phẩm, sản xuất công nghiệp, điện lực...)</v>
      </c>
      <c r="C357" s="127" t="str">
        <f t="shared" si="5"/>
        <v/>
      </c>
    </row>
    <row r="358" spans="1:3" ht="108">
      <c r="A358" s="515" t="str">
        <f>IF('2.YCCN-Usecase'!A356="","",'2.YCCN-Usecase'!A356)</f>
        <v/>
      </c>
      <c r="B358" s="126" t="str">
        <f>_xlfn.CONCAT('2.YCCN-Usecase'!B356,'2.YCCN-Usecase'!E356)</f>
        <v>Chuyên viên phân tích dữ liệu chọn xem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v>
      </c>
      <c r="C358" s="127" t="str">
        <f t="shared" si="5"/>
        <v>Dữ liệu đầu ra</v>
      </c>
    </row>
    <row r="359" spans="1:3" ht="108">
      <c r="A359" s="515" t="str">
        <f>IF('2.YCCN-Usecase'!A357="","",'2.YCCN-Usecase'!A357)</f>
        <v/>
      </c>
      <c r="B359" s="126" t="str">
        <f>_xlfn.CONCAT('2.YCCN-Usecase'!B357,'2.YCCN-Usecase'!E357)</f>
        <v>Chuyên viên phân tích dữ liệu chọn chỉnh sửa, cấu hình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v>
      </c>
      <c r="C359" s="127" t="str">
        <f t="shared" si="5"/>
        <v>Dữ liệu đầu vào</v>
      </c>
    </row>
    <row r="360" spans="1:3" ht="108">
      <c r="A360" s="515" t="str">
        <f>IF('2.YCCN-Usecase'!A358="","",'2.YCCN-Usecase'!A358)</f>
        <v/>
      </c>
      <c r="B360" s="126" t="str">
        <f>_xlfn.CONCAT('2.YCCN-Usecase'!B358,'2.YCCN-Usecase'!E358)</f>
        <v>Chuyên viên phân tích dữ liệu chọn xóa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v>
      </c>
      <c r="C360" s="127" t="str">
        <f t="shared" si="5"/>
        <v>Yêu cầu truy vấn</v>
      </c>
    </row>
    <row r="361" spans="1:3" ht="90">
      <c r="A361" s="515" t="str">
        <f>IF('2.YCCN-Usecase'!A359="","",'2.YCCN-Usecase'!A359)</f>
        <v/>
      </c>
      <c r="B361" s="126" t="str">
        <f>_xlfn.CONCAT('2.YCCN-Usecase'!B359,'2.YCCN-Usecase'!E359)</f>
        <v>Chuyên viên phân tích dữ liệu lưu cấu hình Tổng hợp dữ liệu xuyên suốt qua các kỳ báo cáo, hỗ trợ dự báo cho các chỉ tiêu chính của lĩnh vực công thương (thương mại, an toàn thực phẩm, sản xuất công nghiệp, điện lực...)</v>
      </c>
      <c r="C361" s="127" t="str">
        <f t="shared" si="5"/>
        <v>Dữ liệu đầu vào</v>
      </c>
    </row>
    <row r="362" spans="1:3" ht="108">
      <c r="A362" s="515" t="str">
        <f>IF('2.YCCN-Usecase'!A360="","",'2.YCCN-Usecase'!A360)</f>
        <v/>
      </c>
      <c r="B362" s="126" t="str">
        <f>_xlfn.CONCAT('2.YCCN-Usecase'!B360,'2.YCCN-Usecase'!E360)</f>
        <v>Chuyên viên phân tích dữ liệu chọn tạo mới mô hình phân tích, hệ thống hiển thị nội dung mô hình phân tích Tổng hợp dữ liệu xuyên suốt qua các kỳ báo cáo, hỗ trợ dự báo cho các chỉ tiêu chính của lĩnh vực công thương (thương mại, an toàn thực phẩm, sản xuất công nghiệp, điện lực...)</v>
      </c>
      <c r="C362" s="127" t="str">
        <f t="shared" si="5"/>
        <v>Dữ liệu đầu vào</v>
      </c>
    </row>
    <row r="363" spans="1:3" ht="90">
      <c r="A363" s="515" t="str">
        <f>IF('2.YCCN-Usecase'!A361="","",'2.YCCN-Usecase'!A361)</f>
        <v/>
      </c>
      <c r="B363" s="126" t="str">
        <f>_xlfn.CONCAT('2.YCCN-Usecase'!B361,'2.YCCN-Usecase'!E361)</f>
        <v>Chuyên viên phân tích dữ liệu xem kết quả phân tích Tổng hợp dữ liệu xuyên suốt qua các kỳ báo cáo, hỗ trợ dự báo cho các chỉ tiêu chính của lĩnh vực công thương (thương mại, an toàn thực phẩm, sản xuất công nghiệp, điện lực...)</v>
      </c>
      <c r="C363" s="127" t="str">
        <f t="shared" si="5"/>
        <v>Dữ liệu đầu ra</v>
      </c>
    </row>
    <row r="364" spans="1:3" ht="90">
      <c r="A364" s="515" t="str">
        <f>IF('2.YCCN-Usecase'!A362="","",'2.YCCN-Usecase'!A362)</f>
        <v/>
      </c>
      <c r="B364" s="126" t="str">
        <f>_xlfn.CONCAT('2.YCCN-Usecase'!B362,'2.YCCN-Usecase'!E362)</f>
        <v>Chuyên viên phân tích dữ liệu lưu kết quả phân tích Tổng hợp dữ liệu xuyên suốt qua các kỳ báo cáo, hỗ trợ dự báo cho các chỉ tiêu chính của lĩnh vực công thương (thương mại, an toàn thực phẩm, sản xuất công nghiệp, điện lực...)</v>
      </c>
      <c r="C364" s="127" t="str">
        <f t="shared" si="5"/>
        <v>Dữ liệu đầu vào</v>
      </c>
    </row>
    <row r="365" spans="1:3" ht="90">
      <c r="A365" s="515" t="str">
        <f>IF('2.YCCN-Usecase'!A363="","",'2.YCCN-Usecase'!A363)</f>
        <v/>
      </c>
      <c r="B365" s="126" t="str">
        <f>_xlfn.CONCAT('2.YCCN-Usecase'!B363,'2.YCCN-Usecase'!E363)</f>
        <v>Chuyên viên phân tích dữ liệu trích xuất kết quả phân tích Tổng hợp dữ liệu xuyên suốt qua các kỳ báo cáo, hỗ trợ dự báo cho các chỉ tiêu chính của lĩnh vực công thương (thương mại, an toàn thực phẩm, sản xuất công nghiệp, điện lực...)</v>
      </c>
      <c r="C365" s="127" t="str">
        <f t="shared" si="5"/>
        <v>Dữ liệu đầu vào</v>
      </c>
    </row>
    <row r="366" spans="1:3" ht="90">
      <c r="A366" s="515">
        <f>IF('2.YCCN-Usecase'!A364="","",'2.YCCN-Usecase'!A364)</f>
        <v>43</v>
      </c>
      <c r="B366" s="126" t="str">
        <f>_xlfn.CONCAT('2.YCCN-Usecase'!B364,'2.YCCN-Usecase'!E364)</f>
        <v>Thu thập, khai phá và tiền xử lý dữ liệu phục vụ Tổng hợp dữ liệu xuyên suốt qua các kỳ báo cáo, hỗ trợ dự báo cho các chỉ tiêu chính của lĩnh vực công thương (thương mại, an toàn thực phẩm, sản xuất công nghiệp, điện lực...)</v>
      </c>
      <c r="C366" s="127" t="str">
        <f t="shared" si="5"/>
        <v/>
      </c>
    </row>
    <row r="367" spans="1:3" ht="90">
      <c r="A367" s="515" t="str">
        <f>IF('2.YCCN-Usecase'!A365="","",'2.YCCN-Usecase'!A365)</f>
        <v/>
      </c>
      <c r="B367" s="126" t="str">
        <f>_xlfn.CONCAT('2.YCCN-Usecase'!B365,'2.YCCN-Usecase'!E365)</f>
        <v>Chuyên viên phân tích dữ liệu xem bộ dữ liệu áp dụng Tổng hợp dữ liệu xuyên suốt qua các kỳ báo cáo, hỗ trợ dự báo cho các chỉ tiêu chính của lĩnh vực công thương (thương mại, an toàn thực phẩm, sản xuất công nghiệp, điện lực...)</v>
      </c>
      <c r="C367" s="127" t="str">
        <f t="shared" si="5"/>
        <v>Dữ liệu đầu ra</v>
      </c>
    </row>
    <row r="368" spans="1:3" ht="90">
      <c r="A368" s="515" t="str">
        <f>IF('2.YCCN-Usecase'!A366="","",'2.YCCN-Usecase'!A366)</f>
        <v/>
      </c>
      <c r="B368" s="126" t="str">
        <f>_xlfn.CONCAT('2.YCCN-Usecase'!B366,'2.YCCN-Usecase'!E366)</f>
        <v>Chuyên viên phân tích dữ liệu kiểm tra các thông số về phân bố dữ liệu Tổng hợp dữ liệu xuyên suốt qua các kỳ báo cáo, hỗ trợ dự báo cho các chỉ tiêu chính của lĩnh vực công thương (thương mại, an toàn thực phẩm, sản xuất công nghiệp, điện lực...)</v>
      </c>
      <c r="C368" s="127" t="str">
        <f t="shared" si="5"/>
        <v>Dữ liệu đầu vào</v>
      </c>
    </row>
    <row r="369" spans="1:3" ht="90">
      <c r="A369" s="515" t="str">
        <f>IF('2.YCCN-Usecase'!A367="","",'2.YCCN-Usecase'!A367)</f>
        <v/>
      </c>
      <c r="B369" s="126" t="str">
        <f>_xlfn.CONCAT('2.YCCN-Usecase'!B367,'2.YCCN-Usecase'!E367)</f>
        <v>Chuyên viên phân tích dữ liệu kiểm tra các thông số về tương quan dữ liệu Tổng hợp dữ liệu xuyên suốt qua các kỳ báo cáo, hỗ trợ dự báo cho các chỉ tiêu chính của lĩnh vực công thương (thương mại, an toàn thực phẩm, sản xuất công nghiệp, điện lực...)</v>
      </c>
      <c r="C369" s="127" t="str">
        <f t="shared" si="5"/>
        <v>Dữ liệu đầu vào</v>
      </c>
    </row>
    <row r="370" spans="1:3" ht="90">
      <c r="A370" s="515" t="str">
        <f>IF('2.YCCN-Usecase'!A368="","",'2.YCCN-Usecase'!A368)</f>
        <v/>
      </c>
      <c r="B370" s="126" t="str">
        <f>_xlfn.CONCAT('2.YCCN-Usecase'!B368,'2.YCCN-Usecase'!E368)</f>
        <v>Chuyên viên phân tích dữ liệu thực hiện điều chỉnh các trường dữ liệu Tổng hợp dữ liệu xuyên suốt qua các kỳ báo cáo, hỗ trợ dự báo cho các chỉ tiêu chính của lĩnh vực công thương (thương mại, an toàn thực phẩm, sản xuất công nghiệp, điện lực...)</v>
      </c>
      <c r="C370" s="127" t="str">
        <f t="shared" si="5"/>
        <v>Dữ liệu đầu vào</v>
      </c>
    </row>
    <row r="371" spans="1:3" ht="90">
      <c r="A371" s="515" t="str">
        <f>IF('2.YCCN-Usecase'!A369="","",'2.YCCN-Usecase'!A369)</f>
        <v/>
      </c>
      <c r="B371" s="126" t="str">
        <f>_xlfn.CONCAT('2.YCCN-Usecase'!B369,'2.YCCN-Usecase'!E369)</f>
        <v>Chuyên viên phân tích dữ liệu tùy chỉnh phạm vi dữ liệu sử dụng cho mô hình Tổng hợp dữ liệu xuyên suốt qua các kỳ báo cáo, hỗ trợ dự báo cho các chỉ tiêu chính của lĩnh vực công thương (thương mại, an toàn thực phẩm, sản xuất công nghiệp, điện lực...)</v>
      </c>
      <c r="C371" s="127" t="str">
        <f t="shared" si="5"/>
        <v>Dữ liệu đầu vào</v>
      </c>
    </row>
    <row r="372" spans="1:3" ht="90">
      <c r="A372" s="515" t="str">
        <f>IF('2.YCCN-Usecase'!A370="","",'2.YCCN-Usecase'!A370)</f>
        <v/>
      </c>
      <c r="B372" s="126" t="str">
        <f>_xlfn.CONCAT('2.YCCN-Usecase'!B370,'2.YCCN-Usecase'!E370)</f>
        <v>Chuyên viên phân tích dữ liệu thực hiện xóa thuộc tính khỏi mô hình Tổng hợp dữ liệu xuyên suốt qua các kỳ báo cáo, hỗ trợ dự báo cho các chỉ tiêu chính của lĩnh vực công thương (thương mại, an toàn thực phẩm, sản xuất công nghiệp, điện lực...)</v>
      </c>
      <c r="C372" s="127" t="str">
        <f t="shared" si="5"/>
        <v>Yêu cầu truy vấn</v>
      </c>
    </row>
    <row r="373" spans="1:3" ht="90">
      <c r="A373" s="515" t="str">
        <f>IF('2.YCCN-Usecase'!A371="","",'2.YCCN-Usecase'!A371)</f>
        <v/>
      </c>
      <c r="B373" s="126" t="str">
        <f>_xlfn.CONCAT('2.YCCN-Usecase'!B371,'2.YCCN-Usecase'!E371)</f>
        <v>Chuyên viên phân tích dữ liệu thực hiện thêm thuộc tính vào mô hình Tổng hợp dữ liệu xuyên suốt qua các kỳ báo cáo, hỗ trợ dự báo cho các chỉ tiêu chính của lĩnh vực công thương (thương mại, an toàn thực phẩm, sản xuất công nghiệp, điện lực...)</v>
      </c>
      <c r="C373" s="127" t="str">
        <f t="shared" si="5"/>
        <v>Dữ liệu đầu vào</v>
      </c>
    </row>
    <row r="374" spans="1:3" ht="108">
      <c r="A374" s="515" t="str">
        <f>IF('2.YCCN-Usecase'!A372="","",'2.YCCN-Usecase'!A372)</f>
        <v/>
      </c>
      <c r="B374" s="126" t="str">
        <f>_xlfn.CONCAT('2.YCCN-Usecase'!B372,'2.YCCN-Usecase'!E372)</f>
        <v>Chuyên viên phân tích dữ liệu thực hiện quy đổi/số hóa dữ liệu thành thuộc tính mô hình Tổng hợp dữ liệu xuyên suốt qua các kỳ báo cáo, hỗ trợ dự báo cho các chỉ tiêu chính của lĩnh vực công thương (thương mại, an toàn thực phẩm, sản xuất công nghiệp, điện lực...)</v>
      </c>
      <c r="C374" s="127" t="str">
        <f t="shared" si="5"/>
        <v>Dữ liệu đầu vào</v>
      </c>
    </row>
    <row r="375" spans="1:3" ht="90">
      <c r="A375" s="515">
        <f>IF('2.YCCN-Usecase'!A373="","",'2.YCCN-Usecase'!A373)</f>
        <v>44</v>
      </c>
      <c r="B375" s="126" t="str">
        <f>_xlfn.CONCAT('2.YCCN-Usecase'!B373,'2.YCCN-Usecase'!E373)</f>
        <v>Xây dựng và theo dõi mô hình Tổng hợp dữ liệu xuyên suốt qua các kỳ báo cáo, hỗ trợ dự báo cho các chỉ tiêu chính của lĩnh vực công thương (thương mại, an toàn thực phẩm, sản xuất công nghiệp, điện lực...)</v>
      </c>
      <c r="C375" s="127" t="str">
        <f t="shared" si="5"/>
        <v/>
      </c>
    </row>
    <row r="376" spans="1:3" ht="108">
      <c r="A376" s="515" t="str">
        <f>IF('2.YCCN-Usecase'!A374="","",'2.YCCN-Usecase'!A374)</f>
        <v/>
      </c>
      <c r="B376" s="126" t="str">
        <f>_xlfn.CONCAT('2.YCCN-Usecase'!B374,'2.YCCN-Usecase'!E374)</f>
        <v>Chuyên viên phân tích dữ liệu thực hiện chia tập dữ liệu Tổng hợp dữ liệu xuyên suốt qua các kỳ báo cáo, hỗ trợ dự báo cho các chỉ tiêu chính của lĩnh vực công thương (thương mại, an toàn thực phẩm, sản xuất công nghiệp, điện lực...) (train, validate, test)</v>
      </c>
      <c r="C376" s="127" t="str">
        <f t="shared" si="5"/>
        <v>Dữ liệu đầu vào</v>
      </c>
    </row>
    <row r="377" spans="1:3" ht="90">
      <c r="A377" s="515" t="str">
        <f>IF('2.YCCN-Usecase'!A375="","",'2.YCCN-Usecase'!A375)</f>
        <v/>
      </c>
      <c r="B377" s="126" t="str">
        <f>_xlfn.CONCAT('2.YCCN-Usecase'!B375,'2.YCCN-Usecase'!E375)</f>
        <v>Chuyên viên phân tích dữ liệu thực hiện huấn luyện dữ liệu Tổng hợp dữ liệu xuyên suốt qua các kỳ báo cáo, hỗ trợ dự báo cho các chỉ tiêu chính của lĩnh vực công thương (thương mại, an toàn thực phẩm, sản xuất công nghiệp, điện lực...)</v>
      </c>
      <c r="C377" s="127" t="str">
        <f t="shared" si="5"/>
        <v>Dữ liệu đầu vào</v>
      </c>
    </row>
    <row r="378" spans="1:3" ht="108">
      <c r="A378" s="515" t="str">
        <f>IF('2.YCCN-Usecase'!A376="","",'2.YCCN-Usecase'!A376)</f>
        <v/>
      </c>
      <c r="B378" s="126" t="str">
        <f>_xlfn.CONCAT('2.YCCN-Usecase'!B376,'2.YCCN-Usecase'!E376)</f>
        <v>Chuyên viên phân tích dữ liệu thực hiện tối ưu siêu tham số mô hình trên tập validate và so sánh giữa các mô hình Tổng hợp dữ liệu xuyên suốt qua các kỳ báo cáo, hỗ trợ dự báo cho các chỉ tiêu chính của lĩnh vực công thương (thương mại, an toàn thực phẩm, sản xuất công nghiệp, điện lực...)</v>
      </c>
      <c r="C378" s="127" t="str">
        <f t="shared" si="5"/>
        <v>Dữ liệu đầu vào</v>
      </c>
    </row>
    <row r="379" spans="1:3" ht="108">
      <c r="A379" s="515" t="str">
        <f>IF('2.YCCN-Usecase'!A377="","",'2.YCCN-Usecase'!A377)</f>
        <v/>
      </c>
      <c r="B379" s="126" t="str">
        <f>_xlfn.CONCAT('2.YCCN-Usecase'!B377,'2.YCCN-Usecase'!E377)</f>
        <v>Chuyên viên phân tích dữ liệu thực hiện đánh giá hiệu suất mô hình trên tập test Tổng hợp dữ liệu xuyên suốt qua các kỳ báo cáo, hỗ trợ dự báo cho các chỉ tiêu chính của lĩnh vực công thương (thương mại, an toàn thực phẩm, sản xuất công nghiệp, điện lực...)</v>
      </c>
      <c r="C379" s="127" t="str">
        <f t="shared" si="5"/>
        <v>Dữ liệu đầu vào</v>
      </c>
    </row>
    <row r="380" spans="1:3" ht="90">
      <c r="A380" s="515" t="str">
        <f>IF('2.YCCN-Usecase'!A378="","",'2.YCCN-Usecase'!A378)</f>
        <v/>
      </c>
      <c r="B380" s="126" t="str">
        <f>_xlfn.CONCAT('2.YCCN-Usecase'!B378,'2.YCCN-Usecase'!E378)</f>
        <v>Chuyên viên phân tích dữ liệu so sánh kết quả mô hình so với thực tế Tổng hợp dữ liệu xuyên suốt qua các kỳ báo cáo, hỗ trợ dự báo cho các chỉ tiêu chính của lĩnh vực công thương (thương mại, an toàn thực phẩm, sản xuất công nghiệp, điện lực...)</v>
      </c>
      <c r="C380" s="127" t="str">
        <f t="shared" si="5"/>
        <v>Dữ liệu đầu vào</v>
      </c>
    </row>
    <row r="381" spans="1:3" ht="90">
      <c r="A381" s="515" t="str">
        <f>IF('2.YCCN-Usecase'!A379="","",'2.YCCN-Usecase'!A379)</f>
        <v/>
      </c>
      <c r="B381" s="126" t="str">
        <f>_xlfn.CONCAT('2.YCCN-Usecase'!B379,'2.YCCN-Usecase'!E379)</f>
        <v>Chuyên viên phân tích dữ liệu so sánh kết quả các mô hình so với nhau Tổng hợp dữ liệu xuyên suốt qua các kỳ báo cáo, hỗ trợ dự báo cho các chỉ tiêu chính của lĩnh vực công thương (thương mại, an toàn thực phẩm, sản xuất công nghiệp, điện lực...)</v>
      </c>
      <c r="C381" s="127" t="str">
        <f t="shared" si="5"/>
        <v>Dữ liệu đầu vào</v>
      </c>
    </row>
    <row r="382" spans="1:3" ht="108">
      <c r="A382" s="515" t="str">
        <f>IF('2.YCCN-Usecase'!A380="","",'2.YCCN-Usecase'!A380)</f>
        <v/>
      </c>
      <c r="B382" s="126" t="str">
        <f>_xlfn.CONCAT('2.YCCN-Usecase'!B380,'2.YCCN-Usecase'!E380)</f>
        <v>Chuyên viên phân tích dữ liệu thực hiện huấn luyện lại mô hình dựa trên dữ liệu mới Tổng hợp dữ liệu xuyên suốt qua các kỳ báo cáo, hỗ trợ dự báo cho các chỉ tiêu chính của lĩnh vực công thương (thương mại, an toàn thực phẩm, sản xuất công nghiệp, điện lực...)</v>
      </c>
      <c r="C382" s="127" t="str">
        <f t="shared" si="5"/>
        <v>Dữ liệu đầu vào</v>
      </c>
    </row>
    <row r="383" spans="1:3" ht="108">
      <c r="A383" s="515" t="str">
        <f>IF('2.YCCN-Usecase'!A381="","",'2.YCCN-Usecase'!A381)</f>
        <v/>
      </c>
      <c r="B383" s="126" t="str">
        <f>_xlfn.CONCAT('2.YCCN-Usecase'!B381,'2.YCCN-Usecase'!E381)</f>
        <v>Chuyên viên phân tích dữ liệu huấn luyện mô hình dựa trên các đặc trưng/thuộc tính mới Tổng hợp dữ liệu xuyên suốt qua các kỳ báo cáo, hỗ trợ dự báo cho các chỉ tiêu chính của lĩnh vực công thương (thương mại, an toàn thực phẩm, sản xuất công nghiệp, điện lực...)</v>
      </c>
      <c r="C383" s="127" t="str">
        <f t="shared" si="5"/>
        <v>Dữ liệu đầu vào</v>
      </c>
    </row>
    <row r="384" spans="1:3" ht="36">
      <c r="A384" s="515" t="str">
        <f>IF('2.YCCN-Usecase'!A382="","",'2.YCCN-Usecase'!A382)</f>
        <v>III.4</v>
      </c>
      <c r="B384" s="126" t="str">
        <f>_xlfn.CONCAT('2.YCCN-Usecase'!B382,'2.YCCN-Usecase'!E382)</f>
        <v>Cảnh báo các thay đổi đột biến của dữ liệu ngành Công thương</v>
      </c>
      <c r="C384" s="127" t="str">
        <f t="shared" si="5"/>
        <v/>
      </c>
    </row>
    <row r="385" spans="1:3" ht="36">
      <c r="A385" s="515">
        <f>IF('2.YCCN-Usecase'!A383="","",'2.YCCN-Usecase'!A383)</f>
        <v>45</v>
      </c>
      <c r="B385" s="126" t="str">
        <f>_xlfn.CONCAT('2.YCCN-Usecase'!B383,'2.YCCN-Usecase'!E383)</f>
        <v>Quản lý Cảnh báo các thay đổi đột biến của dữ liệu ngành Công thương</v>
      </c>
      <c r="C385" s="127" t="str">
        <f t="shared" si="5"/>
        <v/>
      </c>
    </row>
    <row r="386" spans="1:3" ht="72">
      <c r="A386" s="515" t="str">
        <f>IF('2.YCCN-Usecase'!A384="","",'2.YCCN-Usecase'!A384)</f>
        <v/>
      </c>
      <c r="B386" s="126" t="str">
        <f>_xlfn.CONCAT('2.YCCN-Usecase'!B384,'2.YCCN-Usecase'!E384)</f>
        <v>Chuyên viên phân tích dữ liệu chọn xem mô hình phân tích, hệ thống hiển thị nội dung mô hình phân tích Cảnh báo các thay đổi đột biến của dữ liệu ngành Công thương</v>
      </c>
      <c r="C386" s="127" t="str">
        <f t="shared" si="5"/>
        <v>Dữ liệu đầu ra</v>
      </c>
    </row>
    <row r="387" spans="1:3" ht="72">
      <c r="A387" s="515" t="str">
        <f>IF('2.YCCN-Usecase'!A385="","",'2.YCCN-Usecase'!A385)</f>
        <v/>
      </c>
      <c r="B387" s="126" t="str">
        <f>_xlfn.CONCAT('2.YCCN-Usecase'!B385,'2.YCCN-Usecase'!E385)</f>
        <v>Chuyên viên phân tích dữ liệu chọn chỉnh sửa, cấu hình mô hình phân tích, hệ thống hiển thị nội dung mô hình phân tích Cảnh báo các thay đổi đột biến của dữ liệu ngành Công thương</v>
      </c>
      <c r="C387" s="127" t="str">
        <f t="shared" si="5"/>
        <v>Dữ liệu đầu vào</v>
      </c>
    </row>
    <row r="388" spans="1:3" ht="72">
      <c r="A388" s="515" t="str">
        <f>IF('2.YCCN-Usecase'!A386="","",'2.YCCN-Usecase'!A386)</f>
        <v/>
      </c>
      <c r="B388" s="126" t="str">
        <f>_xlfn.CONCAT('2.YCCN-Usecase'!B386,'2.YCCN-Usecase'!E386)</f>
        <v>Chuyên viên phân tích dữ liệu chọn xóa mô hình phân tích, hệ thống hiển thị nội dung mô hình phân tích Cảnh báo các thay đổi đột biến của dữ liệu ngành Công thương</v>
      </c>
      <c r="C388" s="127" t="str">
        <f t="shared" ref="C388:C451" si="6">IF(A388&lt;&gt;"","",IF(OR(ISNUMBER(SEARCH("xem",B388)),ISNUMBER(SEARCH("sao chép",B388))),"Dữ liệu đầu ra",IF(OR(ISNUMBER(SEARCH("tìm kiếm",B388)),ISNUMBER(SEARCH("xóa",B388)),ISNUMBER(SEARCH("lọc",B388))),"Yêu cầu truy vấn","Dữ liệu đầu vào")))</f>
        <v>Yêu cầu truy vấn</v>
      </c>
    </row>
    <row r="389" spans="1:3" ht="54">
      <c r="A389" s="515" t="str">
        <f>IF('2.YCCN-Usecase'!A387="","",'2.YCCN-Usecase'!A387)</f>
        <v/>
      </c>
      <c r="B389" s="126" t="str">
        <f>_xlfn.CONCAT('2.YCCN-Usecase'!B387,'2.YCCN-Usecase'!E387)</f>
        <v>Chuyên viên phân tích dữ liệu lưu cấu hình Cảnh báo các thay đổi đột biến của dữ liệu ngành Công thương</v>
      </c>
      <c r="C389" s="127" t="str">
        <f t="shared" si="6"/>
        <v>Dữ liệu đầu vào</v>
      </c>
    </row>
    <row r="390" spans="1:3" ht="72">
      <c r="A390" s="515" t="str">
        <f>IF('2.YCCN-Usecase'!A388="","",'2.YCCN-Usecase'!A388)</f>
        <v/>
      </c>
      <c r="B390" s="126" t="str">
        <f>_xlfn.CONCAT('2.YCCN-Usecase'!B388,'2.YCCN-Usecase'!E388)</f>
        <v>Chuyên viên phân tích dữ liệu chọn tạo mới mô hình phân tích, hệ thống hiển thị nội dung mô hình phân tích Cảnh báo các thay đổi đột biến của dữ liệu ngành Công thương</v>
      </c>
      <c r="C390" s="127" t="str">
        <f t="shared" si="6"/>
        <v>Dữ liệu đầu vào</v>
      </c>
    </row>
    <row r="391" spans="1:3" ht="54">
      <c r="A391" s="515" t="str">
        <f>IF('2.YCCN-Usecase'!A389="","",'2.YCCN-Usecase'!A389)</f>
        <v/>
      </c>
      <c r="B391" s="126" t="str">
        <f>_xlfn.CONCAT('2.YCCN-Usecase'!B389,'2.YCCN-Usecase'!E389)</f>
        <v>Chuyên viên phân tích dữ liệu xem kết quả phân tích cảnh báo các thay đổi đột biến của dữ liệu ngành công thương</v>
      </c>
      <c r="C391" s="127" t="str">
        <f t="shared" si="6"/>
        <v>Dữ liệu đầu ra</v>
      </c>
    </row>
    <row r="392" spans="1:3" ht="54">
      <c r="A392" s="515" t="str">
        <f>IF('2.YCCN-Usecase'!A390="","",'2.YCCN-Usecase'!A390)</f>
        <v/>
      </c>
      <c r="B392" s="126" t="str">
        <f>_xlfn.CONCAT('2.YCCN-Usecase'!B390,'2.YCCN-Usecase'!E390)</f>
        <v>chuyên viên phân tích dữ liệu lưu kết quả phân tích cảnh báo các thay đổi đột biến của dữ liệu ngành công thương</v>
      </c>
      <c r="C392" s="127" t="str">
        <f t="shared" si="6"/>
        <v>Dữ liệu đầu vào</v>
      </c>
    </row>
    <row r="393" spans="1:3" ht="54">
      <c r="A393" s="515" t="str">
        <f>IF('2.YCCN-Usecase'!A391="","",'2.YCCN-Usecase'!A391)</f>
        <v/>
      </c>
      <c r="B393" s="126" t="str">
        <f>_xlfn.CONCAT('2.YCCN-Usecase'!B391,'2.YCCN-Usecase'!E391)</f>
        <v>chuyên viên phân tích dữ liệu trích xuất quả phân tích cảnh báo các thay đổi đột biến của dữ liệu ngành công thương</v>
      </c>
      <c r="C393" s="127" t="str">
        <f t="shared" si="6"/>
        <v>Dữ liệu đầu vào</v>
      </c>
    </row>
    <row r="394" spans="1:3" ht="54">
      <c r="A394" s="515">
        <f>IF('2.YCCN-Usecase'!A392="","",'2.YCCN-Usecase'!A392)</f>
        <v>46</v>
      </c>
      <c r="B394" s="126" t="str">
        <f>_xlfn.CONCAT('2.YCCN-Usecase'!B392,'2.YCCN-Usecase'!E392)</f>
        <v>Thu thập, khai phá và tiền xử lý dữ liệu phục vụ Cảnh báo các thay đổi đột biến của dữ liệu ngành Công thương</v>
      </c>
      <c r="C394" s="127" t="str">
        <f t="shared" si="6"/>
        <v/>
      </c>
    </row>
    <row r="395" spans="1:3" ht="54">
      <c r="A395" s="515" t="str">
        <f>IF('2.YCCN-Usecase'!A393="","",'2.YCCN-Usecase'!A393)</f>
        <v/>
      </c>
      <c r="B395" s="126" t="str">
        <f>_xlfn.CONCAT('2.YCCN-Usecase'!B393,'2.YCCN-Usecase'!E393)</f>
        <v>Chuyên viên phân tích dữ liệu xem bộ dữ liệu áp dụng Cảnh báo các thay đổi đột biến của dữ liệu ngành Công thương</v>
      </c>
      <c r="C395" s="127" t="str">
        <f t="shared" si="6"/>
        <v>Dữ liệu đầu ra</v>
      </c>
    </row>
    <row r="396" spans="1:3" ht="54">
      <c r="A396" s="515" t="str">
        <f>IF('2.YCCN-Usecase'!A394="","",'2.YCCN-Usecase'!A394)</f>
        <v/>
      </c>
      <c r="B396" s="126" t="str">
        <f>_xlfn.CONCAT('2.YCCN-Usecase'!B394,'2.YCCN-Usecase'!E394)</f>
        <v>Chuyên viên phân tích dữ liệu kiểm tra các thông số về phân bố dữ liệu Cảnh báo các thay đổi đột biến của dữ liệu ngành Công thương</v>
      </c>
      <c r="C396" s="127" t="str">
        <f t="shared" si="6"/>
        <v>Dữ liệu đầu vào</v>
      </c>
    </row>
    <row r="397" spans="1:3" ht="54">
      <c r="A397" s="515" t="str">
        <f>IF('2.YCCN-Usecase'!A395="","",'2.YCCN-Usecase'!A395)</f>
        <v/>
      </c>
      <c r="B397" s="126" t="str">
        <f>_xlfn.CONCAT('2.YCCN-Usecase'!B395,'2.YCCN-Usecase'!E395)</f>
        <v>Chuyên viên phân tích dữ liệu kiểm tra các thông số về tương quan dữ liệu Cảnh báo các thay đổi đột biến của dữ liệu ngành Công thương</v>
      </c>
      <c r="C397" s="127" t="str">
        <f t="shared" si="6"/>
        <v>Dữ liệu đầu vào</v>
      </c>
    </row>
    <row r="398" spans="1:3" ht="54">
      <c r="A398" s="515" t="str">
        <f>IF('2.YCCN-Usecase'!A396="","",'2.YCCN-Usecase'!A396)</f>
        <v/>
      </c>
      <c r="B398" s="126" t="str">
        <f>_xlfn.CONCAT('2.YCCN-Usecase'!B396,'2.YCCN-Usecase'!E396)</f>
        <v>Chuyên viên phân tích dữ liệu thực hiện điều chỉnh các trường dữ liệu Cảnh báo các thay đổi đột biến của dữ liệu ngành Công thương</v>
      </c>
      <c r="C398" s="127" t="str">
        <f t="shared" si="6"/>
        <v>Dữ liệu đầu vào</v>
      </c>
    </row>
    <row r="399" spans="1:3" ht="54">
      <c r="A399" s="515" t="str">
        <f>IF('2.YCCN-Usecase'!A397="","",'2.YCCN-Usecase'!A397)</f>
        <v/>
      </c>
      <c r="B399" s="126" t="str">
        <f>_xlfn.CONCAT('2.YCCN-Usecase'!B397,'2.YCCN-Usecase'!E397)</f>
        <v>Chuyên viên phân tích dữ liệu tùy chỉnh phạm vi dữ liệu sử dụng cho mô hình Cảnh báo các thay đổi đột biến của dữ liệu ngành Công thương</v>
      </c>
      <c r="C399" s="127" t="str">
        <f t="shared" si="6"/>
        <v>Dữ liệu đầu vào</v>
      </c>
    </row>
    <row r="400" spans="1:3" ht="54">
      <c r="A400" s="515" t="str">
        <f>IF('2.YCCN-Usecase'!A398="","",'2.YCCN-Usecase'!A398)</f>
        <v/>
      </c>
      <c r="B400" s="126" t="str">
        <f>_xlfn.CONCAT('2.YCCN-Usecase'!B398,'2.YCCN-Usecase'!E398)</f>
        <v>Chuyên viên phân tích dữ liệu thực hiện xóa thuộc tính khỏi mô hình Cảnh báo các thay đổi đột biến của dữ liệu ngành Công thương</v>
      </c>
      <c r="C400" s="127" t="str">
        <f t="shared" si="6"/>
        <v>Yêu cầu truy vấn</v>
      </c>
    </row>
    <row r="401" spans="1:3" ht="54">
      <c r="A401" s="515" t="str">
        <f>IF('2.YCCN-Usecase'!A399="","",'2.YCCN-Usecase'!A399)</f>
        <v/>
      </c>
      <c r="B401" s="126" t="str">
        <f>_xlfn.CONCAT('2.YCCN-Usecase'!B399,'2.YCCN-Usecase'!E399)</f>
        <v>Chuyên viên phân tích dữ liệu thực hiện thêm thuộc tính vào mô hình Cảnh báo các thay đổi đột biến của dữ liệu ngành Công thương</v>
      </c>
      <c r="C401" s="127" t="str">
        <f t="shared" si="6"/>
        <v>Dữ liệu đầu vào</v>
      </c>
    </row>
    <row r="402" spans="1:3" ht="54">
      <c r="A402" s="515" t="str">
        <f>IF('2.YCCN-Usecase'!A400="","",'2.YCCN-Usecase'!A400)</f>
        <v/>
      </c>
      <c r="B402" s="126" t="str">
        <f>_xlfn.CONCAT('2.YCCN-Usecase'!B400,'2.YCCN-Usecase'!E400)</f>
        <v>Chuyên viên phân tích dữ liệu thực hiện quy đổi/số hóa dữ liệu thành thuộc tính mô hình Cảnh báo các thay đổi đột biến của dữ liệu ngành Công thương</v>
      </c>
      <c r="C402" s="127" t="str">
        <f t="shared" si="6"/>
        <v>Dữ liệu đầu vào</v>
      </c>
    </row>
    <row r="403" spans="1:3" ht="36">
      <c r="A403" s="515">
        <f>IF('2.YCCN-Usecase'!A401="","",'2.YCCN-Usecase'!A401)</f>
        <v>47</v>
      </c>
      <c r="B403" s="126" t="str">
        <f>_xlfn.CONCAT('2.YCCN-Usecase'!B401,'2.YCCN-Usecase'!E401)</f>
        <v>Xây dựng và theo dõi mô hình Cảnh báo các thay đổi đột biến của dữ liệu ngành Công thương</v>
      </c>
      <c r="C403" s="127" t="str">
        <f t="shared" si="6"/>
        <v/>
      </c>
    </row>
    <row r="404" spans="1:3" ht="54">
      <c r="A404" s="515" t="str">
        <f>IF('2.YCCN-Usecase'!A402="","",'2.YCCN-Usecase'!A402)</f>
        <v/>
      </c>
      <c r="B404" s="126" t="str">
        <f>_xlfn.CONCAT('2.YCCN-Usecase'!B402,'2.YCCN-Usecase'!E402)</f>
        <v>Chuyên viên phân tích dữ liệu thực hiện chia tập dữ liệu Cảnh báo các thay đổi đột biến của dữ liệu ngành Công thương (train, validate, test)</v>
      </c>
      <c r="C404" s="127" t="str">
        <f t="shared" si="6"/>
        <v>Dữ liệu đầu vào</v>
      </c>
    </row>
    <row r="405" spans="1:3" ht="54">
      <c r="A405" s="515" t="str">
        <f>IF('2.YCCN-Usecase'!A403="","",'2.YCCN-Usecase'!A403)</f>
        <v/>
      </c>
      <c r="B405" s="126" t="str">
        <f>_xlfn.CONCAT('2.YCCN-Usecase'!B403,'2.YCCN-Usecase'!E403)</f>
        <v>Chuyên viên phân tích dữ liệu thực hiện huấn luyện dữ liệu Cảnh báo các thay đổi đột biến của dữ liệu ngành Công thương</v>
      </c>
      <c r="C405" s="127" t="str">
        <f t="shared" si="6"/>
        <v>Dữ liệu đầu vào</v>
      </c>
    </row>
    <row r="406" spans="1:3" ht="72">
      <c r="A406" s="515" t="str">
        <f>IF('2.YCCN-Usecase'!A404="","",'2.YCCN-Usecase'!A404)</f>
        <v/>
      </c>
      <c r="B406" s="126" t="str">
        <f>_xlfn.CONCAT('2.YCCN-Usecase'!B404,'2.YCCN-Usecase'!E404)</f>
        <v>Chuyên viên phân tích dữ liệu thực hiện tối ưu siêu tham số mô hình trên tập validate và so sánh giữa các mô hình Cảnh báo các thay đổi đột biến của dữ liệu ngành Công thương</v>
      </c>
      <c r="C406" s="127" t="str">
        <f t="shared" si="6"/>
        <v>Dữ liệu đầu vào</v>
      </c>
    </row>
    <row r="407" spans="1:3" ht="54">
      <c r="A407" s="515" t="str">
        <f>IF('2.YCCN-Usecase'!A405="","",'2.YCCN-Usecase'!A405)</f>
        <v/>
      </c>
      <c r="B407" s="126" t="str">
        <f>_xlfn.CONCAT('2.YCCN-Usecase'!B405,'2.YCCN-Usecase'!E405)</f>
        <v>Chuyên viên phân tích dữ liệu thực hiện đánh giá hiệu suất mô hình trên tập test Cảnh báo các thay đổi đột biến của dữ liệu ngành Công thương</v>
      </c>
      <c r="C407" s="127" t="str">
        <f t="shared" si="6"/>
        <v>Dữ liệu đầu vào</v>
      </c>
    </row>
    <row r="408" spans="1:3" ht="54">
      <c r="A408" s="515" t="str">
        <f>IF('2.YCCN-Usecase'!A406="","",'2.YCCN-Usecase'!A406)</f>
        <v/>
      </c>
      <c r="B408" s="126" t="str">
        <f>_xlfn.CONCAT('2.YCCN-Usecase'!B406,'2.YCCN-Usecase'!E406)</f>
        <v>Chuyên viên phân tích dữ liệu so sánh kết quả mô hình so với thực tế Cảnh báo các thay đổi đột biến của dữ liệu ngành Công thương</v>
      </c>
      <c r="C408" s="127" t="str">
        <f t="shared" si="6"/>
        <v>Dữ liệu đầu vào</v>
      </c>
    </row>
    <row r="409" spans="1:3" ht="54">
      <c r="A409" s="515" t="str">
        <f>IF('2.YCCN-Usecase'!A407="","",'2.YCCN-Usecase'!A407)</f>
        <v/>
      </c>
      <c r="B409" s="126" t="str">
        <f>_xlfn.CONCAT('2.YCCN-Usecase'!B407,'2.YCCN-Usecase'!E407)</f>
        <v>Chuyên viên phân tích dữ liệu so sánh kết quả các mô hình so với nhau Cảnh báo các thay đổi đột biến của dữ liệu ngành Công thương</v>
      </c>
      <c r="C409" s="127" t="str">
        <f t="shared" si="6"/>
        <v>Dữ liệu đầu vào</v>
      </c>
    </row>
    <row r="410" spans="1:3" ht="54">
      <c r="A410" s="515" t="str">
        <f>IF('2.YCCN-Usecase'!A408="","",'2.YCCN-Usecase'!A408)</f>
        <v/>
      </c>
      <c r="B410" s="126" t="str">
        <f>_xlfn.CONCAT('2.YCCN-Usecase'!B408,'2.YCCN-Usecase'!E408)</f>
        <v>Chuyên viên phân tích dữ liệu thực hiện huấn luyện lại mô hình dựa trên dữ liệu mới Cảnh báo các thay đổi đột biến của dữ liệu ngành Công thương</v>
      </c>
      <c r="C410" s="127" t="str">
        <f t="shared" si="6"/>
        <v>Dữ liệu đầu vào</v>
      </c>
    </row>
    <row r="411" spans="1:3" ht="54">
      <c r="A411" s="515" t="str">
        <f>IF('2.YCCN-Usecase'!A409="","",'2.YCCN-Usecase'!A409)</f>
        <v/>
      </c>
      <c r="B411" s="126" t="str">
        <f>_xlfn.CONCAT('2.YCCN-Usecase'!B409,'2.YCCN-Usecase'!E409)</f>
        <v>Chuyên viên phân tích dữ liệu huấn luyện mô hình dựa trên các đặc trưng/thuộc tính mới Cảnh báo các thay đổi đột biến của dữ liệu ngành Công thương</v>
      </c>
      <c r="C411" s="127" t="str">
        <f t="shared" si="6"/>
        <v>Dữ liệu đầu vào</v>
      </c>
    </row>
    <row r="412" spans="1:3" ht="36">
      <c r="A412" s="515" t="str">
        <f>IF('2.YCCN-Usecase'!A410="","",'2.YCCN-Usecase'!A410)</f>
        <v>III.5</v>
      </c>
      <c r="B412" s="126" t="str">
        <f>_xlfn.CONCAT('2.YCCN-Usecase'!B410,'2.YCCN-Usecase'!E410)</f>
        <v xml:space="preserve">Hỗ trợ quá trình đưa ra quyết định cho các hoạt động cấp phép, phê duyệt hồ sơ sử dụng đất đai </v>
      </c>
      <c r="C412" s="127" t="str">
        <f t="shared" si="6"/>
        <v/>
      </c>
    </row>
    <row r="413" spans="1:3" ht="36">
      <c r="A413" s="515">
        <f>IF('2.YCCN-Usecase'!A411="","",'2.YCCN-Usecase'!A411)</f>
        <v>48</v>
      </c>
      <c r="B413" s="126" t="str">
        <f>_xlfn.CONCAT('2.YCCN-Usecase'!B411,'2.YCCN-Usecase'!E411)</f>
        <v xml:space="preserve">Quản lý Hỗ trợ quá trình đưa ra quyết định cho các hoạt động cấp phép, phê duyệt hồ sơ sử dụng đất đai </v>
      </c>
      <c r="C413" s="127" t="str">
        <f t="shared" si="6"/>
        <v/>
      </c>
    </row>
    <row r="414" spans="1:3" ht="72">
      <c r="A414" s="515" t="str">
        <f>IF('2.YCCN-Usecase'!A412="","",'2.YCCN-Usecase'!A412)</f>
        <v/>
      </c>
      <c r="B414" s="126" t="str">
        <f>_xlfn.CONCAT('2.YCCN-Usecase'!B412,'2.YCCN-Usecase'!E412)</f>
        <v>Chuyên viên phân tích dữ liệu chọn xem mô hình phân tích, hệ thống hiển thị nội dung mô hình phân tích Hỗ trợ quá trình đưa ra quyết định cho các hoạt động cấp phép, phê duyệt hồ sơ sử dụng đất đai</v>
      </c>
      <c r="C414" s="127" t="str">
        <f t="shared" si="6"/>
        <v>Dữ liệu đầu ra</v>
      </c>
    </row>
    <row r="415" spans="1:3" ht="90">
      <c r="A415" s="515" t="str">
        <f>IF('2.YCCN-Usecase'!A413="","",'2.YCCN-Usecase'!A413)</f>
        <v/>
      </c>
      <c r="B415" s="126" t="str">
        <f>_xlfn.CONCAT('2.YCCN-Usecase'!B413,'2.YCCN-Usecase'!E413)</f>
        <v>Chuyên viên phân tích dữ liệu chọn chỉnh sửa, cấu hình mô hình phân tích, hệ thống hiển thị nội dung mô hình phân tích hỗ trợ quá trình đưa ra quyết định cho các hoạt động cấp phép, phê duyệt hồ sơ sử dụng đất đai</v>
      </c>
      <c r="C415" s="127" t="str">
        <f t="shared" si="6"/>
        <v>Dữ liệu đầu vào</v>
      </c>
    </row>
    <row r="416" spans="1:3" ht="72">
      <c r="A416" s="515" t="str">
        <f>IF('2.YCCN-Usecase'!A414="","",'2.YCCN-Usecase'!A414)</f>
        <v/>
      </c>
      <c r="B416" s="126" t="str">
        <f>_xlfn.CONCAT('2.YCCN-Usecase'!B414,'2.YCCN-Usecase'!E414)</f>
        <v>chuyên viên phân tích dữ liệu chọn xóa mô hình phân tích, hệ thống hiển thị nội dung mô hình phân tích hỗ trợ quá trình đưa ra quyết định cho các hoạt động cấp phép, phê duyệt hồ sơ sử dụng đất đai</v>
      </c>
      <c r="C416" s="127" t="str">
        <f t="shared" si="6"/>
        <v>Yêu cầu truy vấn</v>
      </c>
    </row>
    <row r="417" spans="1:3" ht="54">
      <c r="A417" s="515" t="str">
        <f>IF('2.YCCN-Usecase'!A415="","",'2.YCCN-Usecase'!A415)</f>
        <v/>
      </c>
      <c r="B417" s="126" t="str">
        <f>_xlfn.CONCAT('2.YCCN-Usecase'!B415,'2.YCCN-Usecase'!E415)</f>
        <v>chuyên viên phân tích dữ liệu lưu cấu hình hỗ trợ quá trình đưa ra quyết định cho các hoạt động cấp phép, phê duyệt hồ sơ sử dụng đất đai</v>
      </c>
      <c r="C417" s="127" t="str">
        <f t="shared" si="6"/>
        <v>Dữ liệu đầu vào</v>
      </c>
    </row>
    <row r="418" spans="1:3" ht="72">
      <c r="A418" s="515" t="str">
        <f>IF('2.YCCN-Usecase'!A416="","",'2.YCCN-Usecase'!A416)</f>
        <v/>
      </c>
      <c r="B418" s="126" t="str">
        <f>_xlfn.CONCAT('2.YCCN-Usecase'!B416,'2.YCCN-Usecase'!E416)</f>
        <v>chuyên viên phân tích dữ liệu chọn tạo mới mô hình phân tích, hệ thống hiển thị nội dung mô hình phân tích hỗ trợ quá trình đưa ra quyết định cho các hoạt động cấp phép, phê duyệt hồ sơ sử dụng đất đai</v>
      </c>
      <c r="C418" s="127" t="str">
        <f t="shared" si="6"/>
        <v>Dữ liệu đầu vào</v>
      </c>
    </row>
    <row r="419" spans="1:3" ht="54">
      <c r="A419" s="515" t="str">
        <f>IF('2.YCCN-Usecase'!A417="","",'2.YCCN-Usecase'!A417)</f>
        <v/>
      </c>
      <c r="B419" s="126" t="str">
        <f>_xlfn.CONCAT('2.YCCN-Usecase'!B417,'2.YCCN-Usecase'!E417)</f>
        <v>chuyên viên phân tích dữ liệu xem kết quả phân tích hỗ trợ quá trình đưa ra quyết định cho các hoạt động cấp phép, phê duyệt hồ sơ sử dụng đất đai</v>
      </c>
      <c r="C419" s="127" t="str">
        <f t="shared" si="6"/>
        <v>Dữ liệu đầu ra</v>
      </c>
    </row>
    <row r="420" spans="1:3" ht="54">
      <c r="A420" s="515" t="str">
        <f>IF('2.YCCN-Usecase'!A418="","",'2.YCCN-Usecase'!A418)</f>
        <v/>
      </c>
      <c r="B420" s="126" t="str">
        <f>_xlfn.CONCAT('2.YCCN-Usecase'!B418,'2.YCCN-Usecase'!E418)</f>
        <v>chuyên viên phân tích dữ liệu lưu kết quả phân tích hỗ trợ quá trình đưa ra quyết định cho các hoạt động cấp phép, phê duyệt hồ sơ sử dụng đất đai</v>
      </c>
      <c r="C420" s="127" t="str">
        <f t="shared" si="6"/>
        <v>Dữ liệu đầu vào</v>
      </c>
    </row>
    <row r="421" spans="1:3" ht="54">
      <c r="A421" s="515" t="str">
        <f>IF('2.YCCN-Usecase'!A419="","",'2.YCCN-Usecase'!A419)</f>
        <v/>
      </c>
      <c r="B421" s="126" t="str">
        <f>_xlfn.CONCAT('2.YCCN-Usecase'!B419,'2.YCCN-Usecase'!E419)</f>
        <v>chuyên viên phân tích dữ liệu trích xuất quả phân tích hỗ trợ quá trình đưa ra quyết định cho các hoạt động cấp phép, phê duyệt hồ sơ sử dụng đất đai</v>
      </c>
      <c r="C421" s="127" t="str">
        <f t="shared" si="6"/>
        <v>Dữ liệu đầu vào</v>
      </c>
    </row>
    <row r="422" spans="1:3" ht="54">
      <c r="A422" s="515">
        <f>IF('2.YCCN-Usecase'!A420="","",'2.YCCN-Usecase'!A420)</f>
        <v>49</v>
      </c>
      <c r="B422" s="126" t="str">
        <f>_xlfn.CONCAT('2.YCCN-Usecase'!B420,'2.YCCN-Usecase'!E420)</f>
        <v xml:space="preserve">Thu thập, khai phá và tiền xử lý dữ liệu phục vụ Hỗ trợ quá trình đưa ra quyết định cho các hoạt động cấp phép, phê duyệt hồ sơ sử dụng đất đai </v>
      </c>
      <c r="C422" s="127" t="str">
        <f t="shared" si="6"/>
        <v/>
      </c>
    </row>
    <row r="423" spans="1:3" ht="54">
      <c r="A423" s="515" t="str">
        <f>IF('2.YCCN-Usecase'!A421="","",'2.YCCN-Usecase'!A421)</f>
        <v/>
      </c>
      <c r="B423" s="126" t="str">
        <f>_xlfn.CONCAT('2.YCCN-Usecase'!B421,'2.YCCN-Usecase'!E421)</f>
        <v xml:space="preserve">Chuyên viên phân tích dữ liệu xem bộ dữ liệu áp dụng Hỗ trợ quá trình đưa ra quyết định cho các hoạt động cấp phép, phê duyệt hồ sơ sử dụng đất đai </v>
      </c>
      <c r="C423" s="127" t="str">
        <f t="shared" si="6"/>
        <v>Dữ liệu đầu ra</v>
      </c>
    </row>
    <row r="424" spans="1:3" ht="72">
      <c r="A424" s="515" t="str">
        <f>IF('2.YCCN-Usecase'!A422="","",'2.YCCN-Usecase'!A422)</f>
        <v/>
      </c>
      <c r="B424" s="126" t="str">
        <f>_xlfn.CONCAT('2.YCCN-Usecase'!B422,'2.YCCN-Usecase'!E422)</f>
        <v xml:space="preserve">Chuyên viên phân tích dữ liệu kiểm tra các thông số về phân bố dữ liệu Hỗ trợ quá trình đưa ra quyết định cho các hoạt động cấp phép, phê duyệt hồ sơ sử dụng đất đai </v>
      </c>
      <c r="C424" s="127" t="str">
        <f t="shared" si="6"/>
        <v>Dữ liệu đầu vào</v>
      </c>
    </row>
    <row r="425" spans="1:3" ht="72">
      <c r="A425" s="515" t="str">
        <f>IF('2.YCCN-Usecase'!A423="","",'2.YCCN-Usecase'!A423)</f>
        <v/>
      </c>
      <c r="B425" s="126" t="str">
        <f>_xlfn.CONCAT('2.YCCN-Usecase'!B423,'2.YCCN-Usecase'!E423)</f>
        <v xml:space="preserve">Chuyên viên phân tích dữ liệu kiểm tra các thông số về tương quan dữ liệu Hỗ trợ quá trình đưa ra quyết định cho các hoạt động cấp phép, phê duyệt hồ sơ sử dụng đất đai </v>
      </c>
      <c r="C425" s="127" t="str">
        <f t="shared" si="6"/>
        <v>Dữ liệu đầu vào</v>
      </c>
    </row>
    <row r="426" spans="1:3" ht="72">
      <c r="A426" s="515" t="str">
        <f>IF('2.YCCN-Usecase'!A424="","",'2.YCCN-Usecase'!A424)</f>
        <v/>
      </c>
      <c r="B426" s="126" t="str">
        <f>_xlfn.CONCAT('2.YCCN-Usecase'!B424,'2.YCCN-Usecase'!E424)</f>
        <v xml:space="preserve">Chuyên viên phân tích dữ liệu thực hiện điều chỉnh các trường dữ liệu Hỗ trợ quá trình đưa ra quyết định cho các hoạt động cấp phép, phê duyệt hồ sơ sử dụng đất đai </v>
      </c>
      <c r="C426" s="127" t="str">
        <f t="shared" si="6"/>
        <v>Dữ liệu đầu vào</v>
      </c>
    </row>
    <row r="427" spans="1:3" ht="72">
      <c r="A427" s="515" t="str">
        <f>IF('2.YCCN-Usecase'!A425="","",'2.YCCN-Usecase'!A425)</f>
        <v/>
      </c>
      <c r="B427" s="126" t="str">
        <f>_xlfn.CONCAT('2.YCCN-Usecase'!B425,'2.YCCN-Usecase'!E425)</f>
        <v xml:space="preserve">Chuyên viên phân tích dữ liệu tùy chỉnh phạm vi dữ liệu sử dụng cho mô hình Hỗ trợ quá trình đưa ra quyết định cho các hoạt động cấp phép, phê duyệt hồ sơ sử dụng đất đai </v>
      </c>
      <c r="C427" s="127" t="str">
        <f t="shared" si="6"/>
        <v>Dữ liệu đầu vào</v>
      </c>
    </row>
    <row r="428" spans="1:3" ht="72">
      <c r="A428" s="515" t="str">
        <f>IF('2.YCCN-Usecase'!A426="","",'2.YCCN-Usecase'!A426)</f>
        <v/>
      </c>
      <c r="B428" s="126" t="str">
        <f>_xlfn.CONCAT('2.YCCN-Usecase'!B426,'2.YCCN-Usecase'!E426)</f>
        <v xml:space="preserve">Chuyên viên phân tích dữ liệu thực hiện xóa thuộc tính khỏi mô hình Hỗ trợ quá trình đưa ra quyết định cho các hoạt động cấp phép, phê duyệt hồ sơ sử dụng đất đai </v>
      </c>
      <c r="C428" s="127" t="str">
        <f t="shared" si="6"/>
        <v>Yêu cầu truy vấn</v>
      </c>
    </row>
    <row r="429" spans="1:3" ht="72">
      <c r="A429" s="515" t="str">
        <f>IF('2.YCCN-Usecase'!A427="","",'2.YCCN-Usecase'!A427)</f>
        <v/>
      </c>
      <c r="B429" s="126" t="str">
        <f>_xlfn.CONCAT('2.YCCN-Usecase'!B427,'2.YCCN-Usecase'!E427)</f>
        <v xml:space="preserve">Chuyên viên phân tích dữ liệu thực hiện thêm thuộc tính vào mô hình Hỗ trợ quá trình đưa ra quyết định cho các hoạt động cấp phép, phê duyệt hồ sơ sử dụng đất đai </v>
      </c>
      <c r="C429" s="127" t="str">
        <f t="shared" si="6"/>
        <v>Dữ liệu đầu vào</v>
      </c>
    </row>
    <row r="430" spans="1:3" ht="72">
      <c r="A430" s="515" t="str">
        <f>IF('2.YCCN-Usecase'!A428="","",'2.YCCN-Usecase'!A428)</f>
        <v/>
      </c>
      <c r="B430" s="126" t="str">
        <f>_xlfn.CONCAT('2.YCCN-Usecase'!B428,'2.YCCN-Usecase'!E428)</f>
        <v xml:space="preserve">Chuyên viên phân tích dữ liệu thực hiện quy đổi/số hóa dữ liệu thành thuộc tính mô hình Hỗ trợ quá trình đưa ra quyết định cho các hoạt động cấp phép, phê duyệt hồ sơ sử dụng đất đai </v>
      </c>
      <c r="C430" s="127" t="str">
        <f t="shared" si="6"/>
        <v>Dữ liệu đầu vào</v>
      </c>
    </row>
    <row r="431" spans="1:3" ht="54">
      <c r="A431" s="515">
        <f>IF('2.YCCN-Usecase'!A429="","",'2.YCCN-Usecase'!A429)</f>
        <v>50</v>
      </c>
      <c r="B431" s="126" t="str">
        <f>_xlfn.CONCAT('2.YCCN-Usecase'!B429,'2.YCCN-Usecase'!E429)</f>
        <v xml:space="preserve">Xây dựng và theo dõi mô hình Hỗ trợ quá trình đưa ra quyết định cho các hoạt động cấp phép, phê duyệt hồ sơ sử dụng đất đai </v>
      </c>
      <c r="C431" s="127" t="str">
        <f t="shared" si="6"/>
        <v/>
      </c>
    </row>
    <row r="432" spans="1:3" ht="72">
      <c r="A432" s="515" t="str">
        <f>IF('2.YCCN-Usecase'!A430="","",'2.YCCN-Usecase'!A430)</f>
        <v/>
      </c>
      <c r="B432" s="126" t="str">
        <f>_xlfn.CONCAT('2.YCCN-Usecase'!B430,'2.YCCN-Usecase'!E430)</f>
        <v>Chuyên viên phân tích dữ liệu thực hiện chia tập dữ liệu Hỗ trợ quá trình đưa ra quyết định cho các hoạt động cấp phép, phê duyệt hồ sơ sử dụng đất đai  (train, validate, test)</v>
      </c>
      <c r="C432" s="127" t="str">
        <f t="shared" si="6"/>
        <v>Dữ liệu đầu vào</v>
      </c>
    </row>
    <row r="433" spans="1:3" ht="54">
      <c r="A433" s="515" t="str">
        <f>IF('2.YCCN-Usecase'!A431="","",'2.YCCN-Usecase'!A431)</f>
        <v/>
      </c>
      <c r="B433" s="126" t="str">
        <f>_xlfn.CONCAT('2.YCCN-Usecase'!B431,'2.YCCN-Usecase'!E431)</f>
        <v xml:space="preserve">Chuyên viên phân tích dữ liệu thực hiện huấn luyện dữ liệu Hỗ trợ quá trình đưa ra quyết định cho các hoạt động cấp phép, phê duyệt hồ sơ sử dụng đất đai </v>
      </c>
      <c r="C433" s="127" t="str">
        <f t="shared" si="6"/>
        <v>Dữ liệu đầu vào</v>
      </c>
    </row>
    <row r="434" spans="1:3" ht="90">
      <c r="A434" s="515" t="str">
        <f>IF('2.YCCN-Usecase'!A432="","",'2.YCCN-Usecase'!A432)</f>
        <v/>
      </c>
      <c r="B434" s="126" t="str">
        <f>_xlfn.CONCAT('2.YCCN-Usecase'!B432,'2.YCCN-Usecase'!E432)</f>
        <v xml:space="preserve">Chuyên viên phân tích dữ liệu thực hiện tối ưu siêu tham số mô hình trên tập validate và so sánh giữa các mô hình Hỗ trợ quá trình đưa ra quyết định cho các hoạt động cấp phép, phê duyệt hồ sơ sử dụng đất đai </v>
      </c>
      <c r="C434" s="127" t="str">
        <f t="shared" si="6"/>
        <v>Dữ liệu đầu vào</v>
      </c>
    </row>
    <row r="435" spans="1:3" ht="72">
      <c r="A435" s="515" t="str">
        <f>IF('2.YCCN-Usecase'!A433="","",'2.YCCN-Usecase'!A433)</f>
        <v/>
      </c>
      <c r="B435" s="126" t="str">
        <f>_xlfn.CONCAT('2.YCCN-Usecase'!B433,'2.YCCN-Usecase'!E433)</f>
        <v xml:space="preserve">Chuyên viên phân tích dữ liệu thực hiện đánh giá hiệu suất mô hình trên tập test Hỗ trợ quá trình đưa ra quyết định cho các hoạt động cấp phép, phê duyệt hồ sơ sử dụng đất đai </v>
      </c>
      <c r="C435" s="127" t="str">
        <f t="shared" si="6"/>
        <v>Dữ liệu đầu vào</v>
      </c>
    </row>
    <row r="436" spans="1:3" ht="72">
      <c r="A436" s="515" t="str">
        <f>IF('2.YCCN-Usecase'!A434="","",'2.YCCN-Usecase'!A434)</f>
        <v/>
      </c>
      <c r="B436" s="126" t="str">
        <f>_xlfn.CONCAT('2.YCCN-Usecase'!B434,'2.YCCN-Usecase'!E434)</f>
        <v xml:space="preserve">Chuyên viên phân tích dữ liệu so sánh kết quả mô hình so với thực tế Hỗ trợ quá trình đưa ra quyết định cho các hoạt động cấp phép, phê duyệt hồ sơ sử dụng đất đai </v>
      </c>
      <c r="C436" s="127" t="str">
        <f t="shared" si="6"/>
        <v>Dữ liệu đầu vào</v>
      </c>
    </row>
    <row r="437" spans="1:3" ht="72">
      <c r="A437" s="515" t="str">
        <f>IF('2.YCCN-Usecase'!A435="","",'2.YCCN-Usecase'!A435)</f>
        <v/>
      </c>
      <c r="B437" s="126" t="str">
        <f>_xlfn.CONCAT('2.YCCN-Usecase'!B435,'2.YCCN-Usecase'!E435)</f>
        <v xml:space="preserve">Chuyên viên phân tích dữ liệu so sánh kết quả các mô hình so với nhau Hỗ trợ quá trình đưa ra quyết định cho các hoạt động cấp phép, phê duyệt hồ sơ sử dụng đất đai </v>
      </c>
      <c r="C437" s="127" t="str">
        <f t="shared" si="6"/>
        <v>Dữ liệu đầu vào</v>
      </c>
    </row>
    <row r="438" spans="1:3" ht="72">
      <c r="A438" s="515" t="str">
        <f>IF('2.YCCN-Usecase'!A436="","",'2.YCCN-Usecase'!A436)</f>
        <v/>
      </c>
      <c r="B438" s="126" t="str">
        <f>_xlfn.CONCAT('2.YCCN-Usecase'!B436,'2.YCCN-Usecase'!E436)</f>
        <v xml:space="preserve">Chuyên viên phân tích dữ liệu thực hiện huấn luyện lại mô hình dựa trên dữ liệu mới Hỗ trợ quá trình đưa ra quyết định cho các hoạt động cấp phép, phê duyệt hồ sơ sử dụng đất đai </v>
      </c>
      <c r="C438" s="127" t="str">
        <f t="shared" si="6"/>
        <v>Dữ liệu đầu vào</v>
      </c>
    </row>
    <row r="439" spans="1:3" ht="72">
      <c r="A439" s="515" t="str">
        <f>IF('2.YCCN-Usecase'!A437="","",'2.YCCN-Usecase'!A437)</f>
        <v/>
      </c>
      <c r="B439" s="126" t="str">
        <f>_xlfn.CONCAT('2.YCCN-Usecase'!B437,'2.YCCN-Usecase'!E437)</f>
        <v xml:space="preserve">Chuyên viên phân tích dữ liệu huấn luyện mô hình dựa trên các đặc trưng/thuộc tính mới Hỗ trợ quá trình đưa ra quyết định cho các hoạt động cấp phép, phê duyệt hồ sơ sử dụng đất đai </v>
      </c>
      <c r="C439" s="127" t="str">
        <f t="shared" si="6"/>
        <v>Dữ liệu đầu vào</v>
      </c>
    </row>
    <row r="440" spans="1:3">
      <c r="A440" s="515" t="str">
        <f>IF('2.YCCN-Usecase'!A438="","",'2.YCCN-Usecase'!A438)</f>
        <v>B</v>
      </c>
      <c r="B440" s="126" t="str">
        <f>_xlfn.CONCAT('2.YCCN-Usecase'!B438,'2.YCCN-Usecase'!E438)</f>
        <v>Phần mềm Thu thập, liên kết dữ liệu</v>
      </c>
      <c r="C440" s="127" t="str">
        <f t="shared" si="6"/>
        <v/>
      </c>
    </row>
    <row r="441" spans="1:3">
      <c r="A441" s="515" t="str">
        <f>IF('2.YCCN-Usecase'!A439="","",'2.YCCN-Usecase'!A439)</f>
        <v>IV</v>
      </c>
      <c r="B441" s="126" t="str">
        <f>_xlfn.CONCAT('2.YCCN-Usecase'!B439,'2.YCCN-Usecase'!E439)</f>
        <v>Phần mềm Thu thập, liên kết dữ liệu</v>
      </c>
      <c r="C441" s="127" t="str">
        <f t="shared" si="6"/>
        <v/>
      </c>
    </row>
    <row r="442" spans="1:3">
      <c r="A442" s="515" t="str">
        <f>IF('2.YCCN-Usecase'!A440="","",'2.YCCN-Usecase'!A440)</f>
        <v>IV.1</v>
      </c>
      <c r="B442" s="126" t="str">
        <f>_xlfn.CONCAT('2.YCCN-Usecase'!B440,'2.YCCN-Usecase'!E440)</f>
        <v>Quản lý tác vụ</v>
      </c>
      <c r="C442" s="127" t="str">
        <f t="shared" si="6"/>
        <v/>
      </c>
    </row>
    <row r="443" spans="1:3">
      <c r="A443" s="515">
        <f>IF('2.YCCN-Usecase'!A441="","",'2.YCCN-Usecase'!A441)</f>
        <v>51</v>
      </c>
      <c r="B443" s="126" t="str">
        <f>_xlfn.CONCAT('2.YCCN-Usecase'!B441,'2.YCCN-Usecase'!E441)</f>
        <v>Quản lý Job</v>
      </c>
      <c r="C443" s="127" t="str">
        <f t="shared" si="6"/>
        <v/>
      </c>
    </row>
    <row r="444" spans="1:3" ht="36">
      <c r="A444" s="515" t="str">
        <f>IF('2.YCCN-Usecase'!A442="","",'2.YCCN-Usecase'!A442)</f>
        <v/>
      </c>
      <c r="B444" s="126" t="str">
        <f>_xlfn.CONCAT('2.YCCN-Usecase'!B442,'2.YCCN-Usecase'!E442)</f>
        <v>QTHT chọn phân hệ Quản lý Job, hệ thống trả về danh sách Job</v>
      </c>
      <c r="C444" s="127" t="str">
        <f t="shared" si="6"/>
        <v>Dữ liệu đầu vào</v>
      </c>
    </row>
    <row r="445" spans="1:3" ht="36">
      <c r="A445" s="515" t="str">
        <f>IF('2.YCCN-Usecase'!A443="","",'2.YCCN-Usecase'!A443)</f>
        <v/>
      </c>
      <c r="B445" s="126" t="str">
        <f>_xlfn.CONCAT('2.YCCN-Usecase'!B443,'2.YCCN-Usecase'!E443)</f>
        <v>QTHT tìm kiếm Job bằng tên và thẻ, hệ thống trả về danh sách Job tương ứng</v>
      </c>
      <c r="C445" s="127" t="str">
        <f t="shared" si="6"/>
        <v>Yêu cầu truy vấn</v>
      </c>
    </row>
    <row r="446" spans="1:3" ht="36">
      <c r="A446" s="515" t="str">
        <f>IF('2.YCCN-Usecase'!A444="","",'2.YCCN-Usecase'!A444)</f>
        <v/>
      </c>
      <c r="B446" s="126" t="str">
        <f>_xlfn.CONCAT('2.YCCN-Usecase'!B444,'2.YCCN-Usecase'!E444)</f>
        <v>QTHTchọn khởi động Job, hệ thống khởi động Job đã chọn</v>
      </c>
      <c r="C446" s="127" t="str">
        <f t="shared" si="6"/>
        <v>Dữ liệu đầu vào</v>
      </c>
    </row>
    <row r="447" spans="1:3" ht="36">
      <c r="A447" s="515" t="str">
        <f>IF('2.YCCN-Usecase'!A445="","",'2.YCCN-Usecase'!A445)</f>
        <v/>
      </c>
      <c r="B447" s="126" t="str">
        <f>_xlfn.CONCAT('2.YCCN-Usecase'!B445,'2.YCCN-Usecase'!E445)</f>
        <v>QTHTchọn tạm dừng/bỏ tạm dừng Job, hệ thống tạm dừng/bỏ tạm dừng Job đã chọn</v>
      </c>
      <c r="C447" s="127" t="str">
        <f t="shared" si="6"/>
        <v>Dữ liệu đầu vào</v>
      </c>
    </row>
    <row r="448" spans="1:3" ht="36">
      <c r="A448" s="515" t="str">
        <f>IF('2.YCCN-Usecase'!A446="","",'2.YCCN-Usecase'!A446)</f>
        <v/>
      </c>
      <c r="B448" s="126" t="str">
        <f>_xlfn.CONCAT('2.YCCN-Usecase'!B446,'2.YCCN-Usecase'!E446)</f>
        <v>QTHT chọn nút xóa Job, hệ thống hiển thị cảnh báo yêu cầu QTHT xác nhận trước khi xóa Job</v>
      </c>
      <c r="C448" s="127" t="str">
        <f t="shared" si="6"/>
        <v>Yêu cầu truy vấn</v>
      </c>
    </row>
    <row r="449" spans="1:3" ht="36">
      <c r="A449" s="515" t="str">
        <f>IF('2.YCCN-Usecase'!A447="","",'2.YCCN-Usecase'!A447)</f>
        <v/>
      </c>
      <c r="B449" s="126" t="str">
        <f>_xlfn.CONCAT('2.YCCN-Usecase'!B447,'2.YCCN-Usecase'!E447)</f>
        <v>QTHT chọn làm mới Job, hệ thống cập nhật thông tin mới của Job và khởi động lại</v>
      </c>
      <c r="C449" s="127" t="str">
        <f t="shared" si="6"/>
        <v>Dữ liệu đầu vào</v>
      </c>
    </row>
    <row r="450" spans="1:3" ht="54">
      <c r="A450" s="515" t="str">
        <f>IF('2.YCCN-Usecase'!A448="","",'2.YCCN-Usecase'!A448)</f>
        <v/>
      </c>
      <c r="B450" s="126" t="str">
        <f>_xlfn.CONCAT('2.YCCN-Usecase'!B448,'2.YCCN-Usecase'!E448)</f>
        <v>QTHT chọn xem chi tiết Job dạng Tree View, hệ thống hiển thị thông tin chi tiết của Job dạng Tree View</v>
      </c>
      <c r="C450" s="127" t="str">
        <f t="shared" si="6"/>
        <v>Dữ liệu đầu ra</v>
      </c>
    </row>
    <row r="451" spans="1:3" ht="54">
      <c r="A451" s="515" t="str">
        <f>IF('2.YCCN-Usecase'!A449="","",'2.YCCN-Usecase'!A449)</f>
        <v/>
      </c>
      <c r="B451" s="126" t="str">
        <f>_xlfn.CONCAT('2.YCCN-Usecase'!B449,'2.YCCN-Usecase'!E449)</f>
        <v>QTHT chọn xem chi tiết Job dạng Graph View, hệ thống hiển thị thông tin chi tiết của Job dạng Graph View</v>
      </c>
      <c r="C451" s="127" t="str">
        <f t="shared" si="6"/>
        <v>Dữ liệu đầu ra</v>
      </c>
    </row>
    <row r="452" spans="1:3" ht="36">
      <c r="A452" s="515" t="str">
        <f>IF('2.YCCN-Usecase'!A450="","",'2.YCCN-Usecase'!A450)</f>
        <v/>
      </c>
      <c r="B452" s="126" t="str">
        <f>_xlfn.CONCAT('2.YCCN-Usecase'!B450,'2.YCCN-Usecase'!E450)</f>
        <v>QTHT chọn xem thông tin về Task duration, hệ thống hiển thị thông tin về Task duration</v>
      </c>
      <c r="C452" s="127" t="str">
        <f t="shared" ref="C452:C515" si="7">IF(A452&lt;&gt;"","",IF(OR(ISNUMBER(SEARCH("xem",B452)),ISNUMBER(SEARCH("sao chép",B452))),"Dữ liệu đầu ra",IF(OR(ISNUMBER(SEARCH("tìm kiếm",B452)),ISNUMBER(SEARCH("xóa",B452)),ISNUMBER(SEARCH("lọc",B452))),"Yêu cầu truy vấn","Dữ liệu đầu vào")))</f>
        <v>Dữ liệu đầu ra</v>
      </c>
    </row>
    <row r="453" spans="1:3" ht="36">
      <c r="A453" s="515" t="str">
        <f>IF('2.YCCN-Usecase'!A451="","",'2.YCCN-Usecase'!A451)</f>
        <v/>
      </c>
      <c r="B453" s="126" t="str">
        <f>_xlfn.CONCAT('2.YCCN-Usecase'!B451,'2.YCCN-Usecase'!E451)</f>
        <v>QTHT chọn xem thông tin về Task tries, hệ thống hiển thị thông tin về Task tries</v>
      </c>
      <c r="C453" s="127" t="str">
        <f t="shared" si="7"/>
        <v>Dữ liệu đầu ra</v>
      </c>
    </row>
    <row r="454" spans="1:3" ht="36">
      <c r="A454" s="515" t="str">
        <f>IF('2.YCCN-Usecase'!A452="","",'2.YCCN-Usecase'!A452)</f>
        <v/>
      </c>
      <c r="B454" s="126" t="str">
        <f>_xlfn.CONCAT('2.YCCN-Usecase'!B452,'2.YCCN-Usecase'!E452)</f>
        <v>QTHT chọn xem thông tin về Landing times, hệ thống hiển thị thông tin về  Landing times</v>
      </c>
      <c r="C454" s="127" t="str">
        <f t="shared" si="7"/>
        <v>Dữ liệu đầu ra</v>
      </c>
    </row>
    <row r="455" spans="1:3" ht="36">
      <c r="A455" s="515" t="str">
        <f>IF('2.YCCN-Usecase'!A453="","",'2.YCCN-Usecase'!A453)</f>
        <v/>
      </c>
      <c r="B455" s="126" t="str">
        <f>_xlfn.CONCAT('2.YCCN-Usecase'!B453,'2.YCCN-Usecase'!E453)</f>
        <v>QTHT chọn xem thông tin về mã nguồn của Job, hệ thống hiển thị thông tin mã nguồn của Job</v>
      </c>
      <c r="C455" s="127" t="str">
        <f t="shared" si="7"/>
        <v>Dữ liệu đầu ra</v>
      </c>
    </row>
    <row r="456" spans="1:3">
      <c r="A456" s="515">
        <f>IF('2.YCCN-Usecase'!A454="","",'2.YCCN-Usecase'!A454)</f>
        <v>52</v>
      </c>
      <c r="B456" s="126" t="str">
        <f>_xlfn.CONCAT('2.YCCN-Usecase'!B454,'2.YCCN-Usecase'!E454)</f>
        <v>Quán lý Job runs</v>
      </c>
      <c r="C456" s="127" t="str">
        <f t="shared" si="7"/>
        <v/>
      </c>
    </row>
    <row r="457" spans="1:3" ht="36">
      <c r="A457" s="515" t="str">
        <f>IF('2.YCCN-Usecase'!A455="","",'2.YCCN-Usecase'!A455)</f>
        <v/>
      </c>
      <c r="B457" s="126" t="str">
        <f>_xlfn.CONCAT('2.YCCN-Usecase'!B455,'2.YCCN-Usecase'!E455)</f>
        <v>QTHT xem danh sách Job runs. Hệ thống hiển thị danh sách Job runs</v>
      </c>
      <c r="C457" s="127" t="str">
        <f t="shared" si="7"/>
        <v>Dữ liệu đầu ra</v>
      </c>
    </row>
    <row r="458" spans="1:3" ht="36">
      <c r="A458" s="515" t="str">
        <f>IF('2.YCCN-Usecase'!A456="","",'2.YCCN-Usecase'!A456)</f>
        <v/>
      </c>
      <c r="B458" s="126" t="str">
        <f>_xlfn.CONCAT('2.YCCN-Usecase'!B456,'2.YCCN-Usecase'!E456)</f>
        <v>QTHT thêm mới Job runs. Hệ thống lưu dữ liệu Job runs mới</v>
      </c>
      <c r="C458" s="127" t="str">
        <f t="shared" si="7"/>
        <v>Dữ liệu đầu vào</v>
      </c>
    </row>
    <row r="459" spans="1:3" ht="36">
      <c r="A459" s="515" t="str">
        <f>IF('2.YCCN-Usecase'!A457="","",'2.YCCN-Usecase'!A457)</f>
        <v/>
      </c>
      <c r="B459" s="126" t="str">
        <f>_xlfn.CONCAT('2.YCCN-Usecase'!B457,'2.YCCN-Usecase'!E457)</f>
        <v>QTHT tìm kiếm Job runs. Hệ thống trả về danh sách kết quả tìm kiểm Job runs</v>
      </c>
      <c r="C459" s="127" t="str">
        <f t="shared" si="7"/>
        <v>Yêu cầu truy vấn</v>
      </c>
    </row>
    <row r="460" spans="1:3" ht="36">
      <c r="A460" s="515" t="str">
        <f>IF('2.YCCN-Usecase'!A458="","",'2.YCCN-Usecase'!A458)</f>
        <v/>
      </c>
      <c r="B460" s="126" t="str">
        <f>_xlfn.CONCAT('2.YCCN-Usecase'!B458,'2.YCCN-Usecase'!E458)</f>
        <v>QTHT lọc Job runs theo các tiêu chí. Hệ thống trả về danh sách kết quả tìm kiếm Job runs theo các tiêu chí</v>
      </c>
      <c r="C460" s="127" t="str">
        <f t="shared" si="7"/>
        <v>Yêu cầu truy vấn</v>
      </c>
    </row>
    <row r="461" spans="1:3" ht="36">
      <c r="A461" s="515" t="str">
        <f>IF('2.YCCN-Usecase'!A459="","",'2.YCCN-Usecase'!A459)</f>
        <v/>
      </c>
      <c r="B461" s="126" t="str">
        <f>_xlfn.CONCAT('2.YCCN-Usecase'!B459,'2.YCCN-Usecase'!E459)</f>
        <v>QTHT xóa Job runs. Hệ thống hiển thị cảnh báo yêu cầu QTHT xác nhận xóa trước khi xóa Job runs</v>
      </c>
      <c r="C461" s="127" t="str">
        <f t="shared" si="7"/>
        <v>Yêu cầu truy vấn</v>
      </c>
    </row>
    <row r="462" spans="1:3" ht="36">
      <c r="A462" s="515" t="str">
        <f>IF('2.YCCN-Usecase'!A460="","",'2.YCCN-Usecase'!A460)</f>
        <v/>
      </c>
      <c r="B462" s="126" t="str">
        <f>_xlfn.CONCAT('2.YCCN-Usecase'!B460,'2.YCCN-Usecase'!E460)</f>
        <v>QTHT cập nhật Job runs. Hệ thống lưu lại thông tin Job runs đã được cập nhật</v>
      </c>
      <c r="C462" s="127" t="str">
        <f t="shared" si="7"/>
        <v>Dữ liệu đầu vào</v>
      </c>
    </row>
    <row r="463" spans="1:3" ht="36">
      <c r="A463" s="515" t="str">
        <f>IF('2.YCCN-Usecase'!A461="","",'2.YCCN-Usecase'!A461)</f>
        <v/>
      </c>
      <c r="B463" s="126" t="str">
        <f>_xlfn.CONCAT('2.YCCN-Usecase'!B461,'2.YCCN-Usecase'!E461)</f>
        <v>QTHT xem chi tiết Job runs. Hệ thống hiển thị thông tin chi tiết của Job runs tương ứng</v>
      </c>
      <c r="C463" s="127" t="str">
        <f t="shared" si="7"/>
        <v>Dữ liệu đầu ra</v>
      </c>
    </row>
    <row r="464" spans="1:3" ht="36">
      <c r="A464" s="515" t="str">
        <f>IF('2.YCCN-Usecase'!A462="","",'2.YCCN-Usecase'!A462)</f>
        <v/>
      </c>
      <c r="B464" s="126" t="str">
        <f>_xlfn.CONCAT('2.YCCN-Usecase'!B462,'2.YCCN-Usecase'!E462)</f>
        <v>QTHT theo dõi trạng thái Job runs. Hệ thống hiển thị trạng thái của Job runs tương ứng</v>
      </c>
      <c r="C464" s="127" t="str">
        <f t="shared" si="7"/>
        <v>Dữ liệu đầu vào</v>
      </c>
    </row>
    <row r="465" spans="1:3">
      <c r="A465" s="515">
        <f>IF('2.YCCN-Usecase'!A463="","",'2.YCCN-Usecase'!A463)</f>
        <v>53</v>
      </c>
      <c r="B465" s="126" t="str">
        <f>_xlfn.CONCAT('2.YCCN-Usecase'!B463,'2.YCCN-Usecase'!E463)</f>
        <v>Quán lý Task Instances</v>
      </c>
      <c r="C465" s="127" t="str">
        <f t="shared" si="7"/>
        <v/>
      </c>
    </row>
    <row r="466" spans="1:3" ht="36">
      <c r="A466" s="515" t="str">
        <f>IF('2.YCCN-Usecase'!A464="","",'2.YCCN-Usecase'!A464)</f>
        <v/>
      </c>
      <c r="B466" s="126" t="str">
        <f>_xlfn.CONCAT('2.YCCN-Usecase'!B464,'2.YCCN-Usecase'!E464)</f>
        <v>QTHT xem danh sách Task Instances. Hệ thống hiển thị danh sách Task Instances</v>
      </c>
      <c r="C466" s="127" t="str">
        <f t="shared" si="7"/>
        <v>Dữ liệu đầu ra</v>
      </c>
    </row>
    <row r="467" spans="1:3" ht="36">
      <c r="A467" s="515" t="str">
        <f>IF('2.YCCN-Usecase'!A465="","",'2.YCCN-Usecase'!A465)</f>
        <v/>
      </c>
      <c r="B467" s="126" t="str">
        <f>_xlfn.CONCAT('2.YCCN-Usecase'!B465,'2.YCCN-Usecase'!E465)</f>
        <v>QTHT tìm kiếm Task Instances. Hệ thống trả về danh sách kết quả tìm kiểm Task Instances</v>
      </c>
      <c r="C467" s="127" t="str">
        <f t="shared" si="7"/>
        <v>Yêu cầu truy vấn</v>
      </c>
    </row>
    <row r="468" spans="1:3" ht="54">
      <c r="A468" s="515" t="str">
        <f>IF('2.YCCN-Usecase'!A466="","",'2.YCCN-Usecase'!A466)</f>
        <v/>
      </c>
      <c r="B468" s="126" t="str">
        <f>_xlfn.CONCAT('2.YCCN-Usecase'!B466,'2.YCCN-Usecase'!E466)</f>
        <v>QTHT lọc Task Instances theo các tiêu chí. Hệ thống trả về danh sách kết quả tìm kiếm Task Instances theo các tiêu chí</v>
      </c>
      <c r="C468" s="127" t="str">
        <f t="shared" si="7"/>
        <v>Yêu cầu truy vấn</v>
      </c>
    </row>
    <row r="469" spans="1:3" ht="36">
      <c r="A469" s="515" t="str">
        <f>IF('2.YCCN-Usecase'!A467="","",'2.YCCN-Usecase'!A467)</f>
        <v/>
      </c>
      <c r="B469" s="126" t="str">
        <f>_xlfn.CONCAT('2.YCCN-Usecase'!B467,'2.YCCN-Usecase'!E467)</f>
        <v>QTHT xem chi tiết Task Instances. Hệ thống hiển thị thông tin chi tiết của Task Instances tương ứng</v>
      </c>
      <c r="C469" s="127" t="str">
        <f t="shared" si="7"/>
        <v>Dữ liệu đầu ra</v>
      </c>
    </row>
    <row r="470" spans="1:3" ht="36">
      <c r="A470" s="515" t="str">
        <f>IF('2.YCCN-Usecase'!A468="","",'2.YCCN-Usecase'!A468)</f>
        <v/>
      </c>
      <c r="B470" s="126" t="str">
        <f>_xlfn.CONCAT('2.YCCN-Usecase'!B468,'2.YCCN-Usecase'!E468)</f>
        <v>QTHT theo dõi trạng thái Task Instances. Hệ thống hiển thị trạng thái của Task Instances tương ứng</v>
      </c>
      <c r="C470" s="127" t="str">
        <f t="shared" si="7"/>
        <v>Dữ liệu đầu vào</v>
      </c>
    </row>
    <row r="471" spans="1:3">
      <c r="A471" s="515" t="str">
        <f>IF('2.YCCN-Usecase'!A469="","",'2.YCCN-Usecase'!A469)</f>
        <v>IV.2</v>
      </c>
      <c r="B471" s="126" t="str">
        <f>_xlfn.CONCAT('2.YCCN-Usecase'!B469,'2.YCCN-Usecase'!E469)</f>
        <v>Quản lý cấu hình</v>
      </c>
      <c r="C471" s="127" t="str">
        <f t="shared" si="7"/>
        <v/>
      </c>
    </row>
    <row r="472" spans="1:3">
      <c r="A472" s="515">
        <f>IF('2.YCCN-Usecase'!A470="","",'2.YCCN-Usecase'!A470)</f>
        <v>54</v>
      </c>
      <c r="B472" s="126" t="str">
        <f>_xlfn.CONCAT('2.YCCN-Usecase'!B470,'2.YCCN-Usecase'!E470)</f>
        <v>Quản lí Variable</v>
      </c>
      <c r="C472" s="127" t="str">
        <f t="shared" si="7"/>
        <v/>
      </c>
    </row>
    <row r="473" spans="1:3" ht="36">
      <c r="A473" s="515" t="str">
        <f>IF('2.YCCN-Usecase'!A471="","",'2.YCCN-Usecase'!A471)</f>
        <v/>
      </c>
      <c r="B473" s="126" t="str">
        <f>_xlfn.CONCAT('2.YCCN-Usecase'!B471,'2.YCCN-Usecase'!E471)</f>
        <v>QTHT xem danh sách Variable. Hệ thống hiển thị danh sách Variable</v>
      </c>
      <c r="C473" s="127" t="str">
        <f t="shared" si="7"/>
        <v>Dữ liệu đầu ra</v>
      </c>
    </row>
    <row r="474" spans="1:3" ht="36">
      <c r="A474" s="515" t="str">
        <f>IF('2.YCCN-Usecase'!A472="","",'2.YCCN-Usecase'!A472)</f>
        <v/>
      </c>
      <c r="B474" s="126" t="str">
        <f>_xlfn.CONCAT('2.YCCN-Usecase'!B472,'2.YCCN-Usecase'!E472)</f>
        <v>QTHT thêm mới Variable. Hệ thống lưu dữ liệu Variable mới</v>
      </c>
      <c r="C474" s="127" t="str">
        <f t="shared" si="7"/>
        <v>Dữ liệu đầu vào</v>
      </c>
    </row>
    <row r="475" spans="1:3" ht="36">
      <c r="A475" s="515" t="str">
        <f>IF('2.YCCN-Usecase'!A473="","",'2.YCCN-Usecase'!A473)</f>
        <v/>
      </c>
      <c r="B475" s="126" t="str">
        <f>_xlfn.CONCAT('2.YCCN-Usecase'!B473,'2.YCCN-Usecase'!E473)</f>
        <v>QTHT tìm kiếm Variable. Hệ thống trả về danh sách kết quả tìm kiểm Variable</v>
      </c>
      <c r="C475" s="127" t="str">
        <f t="shared" si="7"/>
        <v>Yêu cầu truy vấn</v>
      </c>
    </row>
    <row r="476" spans="1:3" ht="36">
      <c r="A476" s="515" t="str">
        <f>IF('2.YCCN-Usecase'!A474="","",'2.YCCN-Usecase'!A474)</f>
        <v/>
      </c>
      <c r="B476" s="126" t="str">
        <f>_xlfn.CONCAT('2.YCCN-Usecase'!B474,'2.YCCN-Usecase'!E474)</f>
        <v>QTHT xóa Variable. Hệ thống hiển thị cảnh báo yêu cầu QTHT xác nhận xóa trước khi xóa Variable</v>
      </c>
      <c r="C476" s="127" t="str">
        <f t="shared" si="7"/>
        <v>Yêu cầu truy vấn</v>
      </c>
    </row>
    <row r="477" spans="1:3" ht="36">
      <c r="A477" s="515" t="str">
        <f>IF('2.YCCN-Usecase'!A475="","",'2.YCCN-Usecase'!A475)</f>
        <v/>
      </c>
      <c r="B477" s="126" t="str">
        <f>_xlfn.CONCAT('2.YCCN-Usecase'!B475,'2.YCCN-Usecase'!E475)</f>
        <v>QTHT cập nhật Variable. Hệ thống lưu lại thông tin Variable đã được cập nhật</v>
      </c>
      <c r="C477" s="127" t="str">
        <f t="shared" si="7"/>
        <v>Dữ liệu đầu vào</v>
      </c>
    </row>
    <row r="478" spans="1:3" ht="36">
      <c r="A478" s="515" t="str">
        <f>IF('2.YCCN-Usecase'!A476="","",'2.YCCN-Usecase'!A476)</f>
        <v/>
      </c>
      <c r="B478" s="126" t="str">
        <f>_xlfn.CONCAT('2.YCCN-Usecase'!B476,'2.YCCN-Usecase'!E476)</f>
        <v>QTHT import Variable. Hệ thống lưu lại thông tin Variable đã được import</v>
      </c>
      <c r="C478" s="127" t="str">
        <f t="shared" si="7"/>
        <v>Dữ liệu đầu vào</v>
      </c>
    </row>
    <row r="479" spans="1:3" ht="36">
      <c r="A479" s="515" t="str">
        <f>IF('2.YCCN-Usecase'!A477="","",'2.YCCN-Usecase'!A477)</f>
        <v/>
      </c>
      <c r="B479" s="126" t="str">
        <f>_xlfn.CONCAT('2.YCCN-Usecase'!B477,'2.YCCN-Usecase'!E477)</f>
        <v>QTHT chọn nhiều Variable cùng lúc. Hệ thống để người dùng thao tác với nhiều Variable cùng luc</v>
      </c>
      <c r="C479" s="127" t="str">
        <f t="shared" si="7"/>
        <v>Dữ liệu đầu vào</v>
      </c>
    </row>
    <row r="480" spans="1:3" ht="54">
      <c r="A480" s="515" t="str">
        <f>IF('2.YCCN-Usecase'!A478="","",'2.YCCN-Usecase'!A478)</f>
        <v/>
      </c>
      <c r="B480" s="126" t="str">
        <f>_xlfn.CONCAT('2.YCCN-Usecase'!B478,'2.YCCN-Usecase'!E478)</f>
        <v>QTHT chọn xuất dữ liệu dữ liệu Variable. Hệ thống  trả về file dữ liệu Variable được chọn để người dùng tải về</v>
      </c>
      <c r="C480" s="127" t="str">
        <f t="shared" si="7"/>
        <v>Dữ liệu đầu vào</v>
      </c>
    </row>
    <row r="481" spans="1:3" ht="36">
      <c r="A481" s="515" t="str">
        <f>IF('2.YCCN-Usecase'!A479="","",'2.YCCN-Usecase'!A479)</f>
        <v/>
      </c>
      <c r="B481" s="126" t="str">
        <f>_xlfn.CONCAT('2.YCCN-Usecase'!B479,'2.YCCN-Usecase'!E479)</f>
        <v>QTHT chọn làm mới dữ liệu Variable. Hệ thống  làm mới danh sách Variable</v>
      </c>
      <c r="C481" s="127" t="str">
        <f t="shared" si="7"/>
        <v>Dữ liệu đầu vào</v>
      </c>
    </row>
    <row r="482" spans="1:3">
      <c r="A482" s="515">
        <f>IF('2.YCCN-Usecase'!A480="","",'2.YCCN-Usecase'!A480)</f>
        <v>55</v>
      </c>
      <c r="B482" s="126" t="str">
        <f>_xlfn.CONCAT('2.YCCN-Usecase'!B480,'2.YCCN-Usecase'!E480)</f>
        <v>Thiết kế Job</v>
      </c>
      <c r="C482" s="127" t="str">
        <f t="shared" si="7"/>
        <v/>
      </c>
    </row>
    <row r="483" spans="1:3" ht="36">
      <c r="A483" s="515" t="str">
        <f>IF('2.YCCN-Usecase'!A481="","",'2.YCCN-Usecase'!A481)</f>
        <v/>
      </c>
      <c r="B483" s="126" t="str">
        <f>_xlfn.CONCAT('2.YCCN-Usecase'!B481,'2.YCCN-Usecase'!E481)</f>
        <v>QTHT xem danh sách Tab. Hệ thống hiển thị danh sách Tab</v>
      </c>
      <c r="C483" s="127" t="str">
        <f t="shared" si="7"/>
        <v>Dữ liệu đầu ra</v>
      </c>
    </row>
    <row r="484" spans="1:3" ht="36">
      <c r="A484" s="515" t="str">
        <f>IF('2.YCCN-Usecase'!A482="","",'2.YCCN-Usecase'!A482)</f>
        <v/>
      </c>
      <c r="B484" s="126" t="str">
        <f>_xlfn.CONCAT('2.YCCN-Usecase'!B482,'2.YCCN-Usecase'!E482)</f>
        <v>QTHT tạo mới Tab. Hệ thống tạo mới Tab theo thông tin người dùng</v>
      </c>
      <c r="C484" s="127" t="str">
        <f t="shared" si="7"/>
        <v>Dữ liệu đầu vào</v>
      </c>
    </row>
    <row r="485" spans="1:3" ht="36">
      <c r="A485" s="515" t="str">
        <f>IF('2.YCCN-Usecase'!A483="","",'2.YCCN-Usecase'!A483)</f>
        <v/>
      </c>
      <c r="B485" s="126" t="str">
        <f>_xlfn.CONCAT('2.YCCN-Usecase'!B483,'2.YCCN-Usecase'!E483)</f>
        <v>QTHT cập nhật thông tin Tab. Hệ thống lưu cập nhật thông tin Tab</v>
      </c>
      <c r="C485" s="127" t="str">
        <f t="shared" si="7"/>
        <v>Dữ liệu đầu vào</v>
      </c>
    </row>
    <row r="486" spans="1:3" ht="36">
      <c r="A486" s="515" t="str">
        <f>IF('2.YCCN-Usecase'!A484="","",'2.YCCN-Usecase'!A484)</f>
        <v/>
      </c>
      <c r="B486" s="126" t="str">
        <f>_xlfn.CONCAT('2.YCCN-Usecase'!B484,'2.YCCN-Usecase'!E484)</f>
        <v>QTHT xóa Tab. Hệ thống hiển thị thông báo xác nhận trước khi xóa Tab</v>
      </c>
      <c r="C486" s="127" t="str">
        <f t="shared" si="7"/>
        <v>Yêu cầu truy vấn</v>
      </c>
    </row>
    <row r="487" spans="1:3" ht="36">
      <c r="A487" s="515" t="str">
        <f>IF('2.YCCN-Usecase'!A485="","",'2.YCCN-Usecase'!A485)</f>
        <v/>
      </c>
      <c r="B487" s="126" t="str">
        <f>_xlfn.CONCAT('2.YCCN-Usecase'!B485,'2.YCCN-Usecase'!E485)</f>
        <v>QTHT xem danh sách category. Hệ thống hiển thị danh sách category</v>
      </c>
      <c r="C487" s="127" t="str">
        <f t="shared" si="7"/>
        <v>Dữ liệu đầu ra</v>
      </c>
    </row>
    <row r="488" spans="1:3" ht="36">
      <c r="A488" s="515" t="str">
        <f>IF('2.YCCN-Usecase'!A486="","",'2.YCCN-Usecase'!A486)</f>
        <v/>
      </c>
      <c r="B488" s="126" t="str">
        <f>_xlfn.CONCAT('2.YCCN-Usecase'!B486,'2.YCCN-Usecase'!E486)</f>
        <v>QTHT tạo mới category. Hệ thống tạo mới category theo thông tin người dùng</v>
      </c>
      <c r="C488" s="127" t="str">
        <f t="shared" si="7"/>
        <v>Dữ liệu đầu vào</v>
      </c>
    </row>
    <row r="489" spans="1:3" ht="36">
      <c r="A489" s="515" t="str">
        <f>IF('2.YCCN-Usecase'!A487="","",'2.YCCN-Usecase'!A487)</f>
        <v/>
      </c>
      <c r="B489" s="126" t="str">
        <f>_xlfn.CONCAT('2.YCCN-Usecase'!B487,'2.YCCN-Usecase'!E487)</f>
        <v>QTHT cập nhật thông tin category. Hệ thống lưu cập nhật thông tin category</v>
      </c>
      <c r="C489" s="127" t="str">
        <f t="shared" si="7"/>
        <v>Dữ liệu đầu vào</v>
      </c>
    </row>
    <row r="490" spans="1:3" ht="36">
      <c r="A490" s="515" t="str">
        <f>IF('2.YCCN-Usecase'!A488="","",'2.YCCN-Usecase'!A488)</f>
        <v/>
      </c>
      <c r="B490" s="126" t="str">
        <f>_xlfn.CONCAT('2.YCCN-Usecase'!B488,'2.YCCN-Usecase'!E488)</f>
        <v>QTHT xóa category. Hệ thống hiển thị thông báo xác nhận trước khi xóa category</v>
      </c>
      <c r="C490" s="127" t="str">
        <f t="shared" si="7"/>
        <v>Yêu cầu truy vấn</v>
      </c>
    </row>
    <row r="491" spans="1:3" ht="36">
      <c r="A491" s="515" t="str">
        <f>IF('2.YCCN-Usecase'!A489="","",'2.YCCN-Usecase'!A489)</f>
        <v/>
      </c>
      <c r="B491" s="126" t="str">
        <f>_xlfn.CONCAT('2.YCCN-Usecase'!B489,'2.YCCN-Usecase'!E489)</f>
        <v>QTHT xem danh sách Job. Hệ thống hiển thị danh sách Job</v>
      </c>
      <c r="C491" s="127" t="str">
        <f t="shared" si="7"/>
        <v>Dữ liệu đầu ra</v>
      </c>
    </row>
    <row r="492" spans="1:3" ht="36">
      <c r="A492" s="515" t="str">
        <f>IF('2.YCCN-Usecase'!A490="","",'2.YCCN-Usecase'!A490)</f>
        <v/>
      </c>
      <c r="B492" s="126" t="str">
        <f>_xlfn.CONCAT('2.YCCN-Usecase'!B490,'2.YCCN-Usecase'!E490)</f>
        <v>QTHT tạo mới Job. Hệ thống tạo mới Job theo thông tin người dùng</v>
      </c>
      <c r="C492" s="127" t="str">
        <f t="shared" si="7"/>
        <v>Dữ liệu đầu vào</v>
      </c>
    </row>
    <row r="493" spans="1:3" ht="36">
      <c r="A493" s="515" t="str">
        <f>IF('2.YCCN-Usecase'!A491="","",'2.YCCN-Usecase'!A491)</f>
        <v/>
      </c>
      <c r="B493" s="126" t="str">
        <f>_xlfn.CONCAT('2.YCCN-Usecase'!B491,'2.YCCN-Usecase'!E491)</f>
        <v>QTHT cập nhật thông tin Job. Hệ thống lưu cập nhật thông tin Job</v>
      </c>
      <c r="C493" s="127" t="str">
        <f t="shared" si="7"/>
        <v>Dữ liệu đầu vào</v>
      </c>
    </row>
    <row r="494" spans="1:3" ht="36">
      <c r="A494" s="515" t="str">
        <f>IF('2.YCCN-Usecase'!A492="","",'2.YCCN-Usecase'!A492)</f>
        <v/>
      </c>
      <c r="B494" s="126" t="str">
        <f>_xlfn.CONCAT('2.YCCN-Usecase'!B492,'2.YCCN-Usecase'!E492)</f>
        <v>QTHT xóa Job. Hệ thống hiển thị thông báo xác nhận trước khi xóa Job</v>
      </c>
      <c r="C494" s="127" t="str">
        <f t="shared" si="7"/>
        <v>Yêu cầu truy vấn</v>
      </c>
    </row>
    <row r="495" spans="1:3">
      <c r="A495" s="515">
        <f>IF('2.YCCN-Usecase'!A493="","",'2.YCCN-Usecase'!A493)</f>
        <v>56</v>
      </c>
      <c r="B495" s="126" t="str">
        <f>_xlfn.CONCAT('2.YCCN-Usecase'!B493,'2.YCCN-Usecase'!E493)</f>
        <v>Cấu hình Job</v>
      </c>
      <c r="C495" s="127" t="str">
        <f t="shared" si="7"/>
        <v/>
      </c>
    </row>
    <row r="496" spans="1:3" ht="36">
      <c r="A496" s="515" t="str">
        <f>IF('2.YCCN-Usecase'!A494="","",'2.YCCN-Usecase'!A494)</f>
        <v/>
      </c>
      <c r="B496" s="126" t="str">
        <f>_xlfn.CONCAT('2.YCCN-Usecase'!B494,'2.YCCN-Usecase'!E494)</f>
        <v>QTHT chọn xem cấu hình Job, hệ thống hiển thị các kết nối Operator của Job đó</v>
      </c>
      <c r="C496" s="127" t="str">
        <f t="shared" si="7"/>
        <v>Dữ liệu đầu ra</v>
      </c>
    </row>
    <row r="497" spans="1:3" ht="36">
      <c r="A497" s="515" t="str">
        <f>IF('2.YCCN-Usecase'!A495="","",'2.YCCN-Usecase'!A495)</f>
        <v/>
      </c>
      <c r="B497" s="126" t="str">
        <f>_xlfn.CONCAT('2.YCCN-Usecase'!B495,'2.YCCN-Usecase'!E495)</f>
        <v>QTHT tìm kiếm Operator để thêm vào Job, hệ thống hiển thị các Operator là kết quả tìm kiếm</v>
      </c>
      <c r="C497" s="127" t="str">
        <f t="shared" si="7"/>
        <v>Yêu cầu truy vấn</v>
      </c>
    </row>
    <row r="498" spans="1:3" ht="36">
      <c r="A498" s="515" t="str">
        <f>IF('2.YCCN-Usecase'!A496="","",'2.YCCN-Usecase'!A496)</f>
        <v/>
      </c>
      <c r="B498" s="126" t="str">
        <f>_xlfn.CONCAT('2.YCCN-Usecase'!B496,'2.YCCN-Usecase'!E496)</f>
        <v>QTHT chọn thêm các Operator cho Job, hệ thống thêm Operator vào trong Job</v>
      </c>
      <c r="C498" s="127" t="str">
        <f t="shared" si="7"/>
        <v>Dữ liệu đầu vào</v>
      </c>
    </row>
    <row r="499" spans="1:3" ht="54">
      <c r="A499" s="515" t="str">
        <f>IF('2.YCCN-Usecase'!A497="","",'2.YCCN-Usecase'!A497)</f>
        <v/>
      </c>
      <c r="B499" s="126" t="str">
        <f>_xlfn.CONCAT('2.YCCN-Usecase'!B497,'2.YCCN-Usecase'!E497)</f>
        <v>QTHT chọn import các Operator mẫu, hệ thống hiển thị các template mẫu và giao diện cho người dùng cấu hình và lưu lại cấu hình khi hoàn thành</v>
      </c>
      <c r="C499" s="127" t="str">
        <f t="shared" si="7"/>
        <v>Dữ liệu đầu vào</v>
      </c>
    </row>
    <row r="500" spans="1:3">
      <c r="A500" s="515" t="str">
        <f>IF('2.YCCN-Usecase'!A498="","",'2.YCCN-Usecase'!A498)</f>
        <v/>
      </c>
      <c r="B500" s="126" t="str">
        <f>_xlfn.CONCAT('2.YCCN-Usecase'!B498,'2.YCCN-Usecase'!E498)</f>
        <v>QTHT chọn lưu Job, hệ thống lưu lại Job</v>
      </c>
      <c r="C500" s="127" t="str">
        <f t="shared" si="7"/>
        <v>Dữ liệu đầu vào</v>
      </c>
    </row>
    <row r="501" spans="1:3" ht="54">
      <c r="A501" s="515" t="str">
        <f>IF('2.YCCN-Usecase'!A499="","",'2.YCCN-Usecase'!A499)</f>
        <v/>
      </c>
      <c r="B501" s="126" t="str">
        <f>_xlfn.CONCAT('2.YCCN-Usecase'!B499,'2.YCCN-Usecase'!E499)</f>
        <v>QTHT chọn điều chỉnh cấu hình Job, hệ thống hiển thị giao diện cho người dùng cấu hình và lưu lại cấu hình khi hoàn thành</v>
      </c>
      <c r="C501" s="127" t="str">
        <f t="shared" si="7"/>
        <v>Dữ liệu đầu vào</v>
      </c>
    </row>
    <row r="502" spans="1:3" ht="36">
      <c r="A502" s="515" t="str">
        <f>IF('2.YCCN-Usecase'!A500="","",'2.YCCN-Usecase'!A500)</f>
        <v/>
      </c>
      <c r="B502" s="126" t="str">
        <f>_xlfn.CONCAT('2.YCCN-Usecase'!B500,'2.YCCN-Usecase'!E500)</f>
        <v>QTHT chọn chạy thử Job, hệ thống chạy thử Job và thông báo lại kết quả cho người dùng</v>
      </c>
      <c r="C502" s="127" t="str">
        <f t="shared" si="7"/>
        <v>Dữ liệu đầu vào</v>
      </c>
    </row>
    <row r="503" spans="1:3" ht="36">
      <c r="A503" s="515" t="str">
        <f>IF('2.YCCN-Usecase'!A501="","",'2.YCCN-Usecase'!A501)</f>
        <v/>
      </c>
      <c r="B503" s="126" t="str">
        <f>_xlfn.CONCAT('2.YCCN-Usecase'!B501,'2.YCCN-Usecase'!E501)</f>
        <v>QTHT chọn khôi phục lại cấu hình, hệ thống khôi phục lại cấu hình từ lần lưu trước</v>
      </c>
      <c r="C503" s="127" t="str">
        <f t="shared" si="7"/>
        <v>Dữ liệu đầu vào</v>
      </c>
    </row>
    <row r="504" spans="1:3" ht="36">
      <c r="A504" s="515" t="str">
        <f>IF('2.YCCN-Usecase'!A502="","",'2.YCCN-Usecase'!A502)</f>
        <v/>
      </c>
      <c r="B504" s="126" t="str">
        <f>_xlfn.CONCAT('2.YCCN-Usecase'!B502,'2.YCCN-Usecase'!E502)</f>
        <v>QTHT chọn xuất bản Job, hệ thống xuất bản Job để sử dụng trong phần quản lý Job</v>
      </c>
      <c r="C504" s="127" t="str">
        <f t="shared" si="7"/>
        <v>Dữ liệu đầu vào</v>
      </c>
    </row>
    <row r="505" spans="1:3">
      <c r="A505" s="515">
        <f>IF('2.YCCN-Usecase'!A503="","",'2.YCCN-Usecase'!A503)</f>
        <v>57</v>
      </c>
      <c r="B505" s="126" t="str">
        <f>_xlfn.CONCAT('2.YCCN-Usecase'!B503,'2.YCCN-Usecase'!E503)</f>
        <v>Quản lý ETL Operator</v>
      </c>
      <c r="C505" s="127" t="str">
        <f t="shared" si="7"/>
        <v/>
      </c>
    </row>
    <row r="506" spans="1:3" ht="36">
      <c r="A506" s="515" t="str">
        <f>IF('2.YCCN-Usecase'!A504="","",'2.YCCN-Usecase'!A504)</f>
        <v/>
      </c>
      <c r="B506" s="126" t="str">
        <f>_xlfn.CONCAT('2.YCCN-Usecase'!B504,'2.YCCN-Usecase'!E504)</f>
        <v>QTHT xem danh sách ETL Operator. Hệ thống hiển thị danh sách ETL Operator</v>
      </c>
      <c r="C506" s="127" t="str">
        <f t="shared" si="7"/>
        <v>Dữ liệu đầu ra</v>
      </c>
    </row>
    <row r="507" spans="1:3" ht="36">
      <c r="A507" s="515" t="str">
        <f>IF('2.YCCN-Usecase'!A505="","",'2.YCCN-Usecase'!A505)</f>
        <v/>
      </c>
      <c r="B507" s="126" t="str">
        <f>_xlfn.CONCAT('2.YCCN-Usecase'!B505,'2.YCCN-Usecase'!E505)</f>
        <v>QTHT thêm mới ETL Operator. Hệ thống lưu dữ liệu ETL Operator mới</v>
      </c>
      <c r="C507" s="127" t="str">
        <f t="shared" si="7"/>
        <v>Dữ liệu đầu vào</v>
      </c>
    </row>
    <row r="508" spans="1:3" ht="36">
      <c r="A508" s="515" t="str">
        <f>IF('2.YCCN-Usecase'!A506="","",'2.YCCN-Usecase'!A506)</f>
        <v/>
      </c>
      <c r="B508" s="126" t="str">
        <f>_xlfn.CONCAT('2.YCCN-Usecase'!B506,'2.YCCN-Usecase'!E506)</f>
        <v>QTHT tìm kiếm ETL Operator. Hệ thống trả về danh sách kết quả tìm kiểm ETL Operator</v>
      </c>
      <c r="C508" s="127" t="str">
        <f t="shared" si="7"/>
        <v>Yêu cầu truy vấn</v>
      </c>
    </row>
    <row r="509" spans="1:3" ht="54">
      <c r="A509" s="515" t="str">
        <f>IF('2.YCCN-Usecase'!A507="","",'2.YCCN-Usecase'!A507)</f>
        <v/>
      </c>
      <c r="B509" s="126" t="str">
        <f>_xlfn.CONCAT('2.YCCN-Usecase'!B507,'2.YCCN-Usecase'!E507)</f>
        <v>QTHT xóa ETL Operator. Hệ thống hiển thị cảnh báo yêu cầu QTHT xác nhận xóa trước khi xóa ETL Operator</v>
      </c>
      <c r="C509" s="127" t="str">
        <f t="shared" si="7"/>
        <v>Yêu cầu truy vấn</v>
      </c>
    </row>
    <row r="510" spans="1:3" ht="36">
      <c r="A510" s="515" t="str">
        <f>IF('2.YCCN-Usecase'!A508="","",'2.YCCN-Usecase'!A508)</f>
        <v/>
      </c>
      <c r="B510" s="126" t="str">
        <f>_xlfn.CONCAT('2.YCCN-Usecase'!B508,'2.YCCN-Usecase'!E508)</f>
        <v>QTHT cập nhật ETL Operator. Hệ thống lưu lại thông tin ETL Operator đã được cập nhật</v>
      </c>
      <c r="C510" s="127" t="str">
        <f t="shared" si="7"/>
        <v>Dữ liệu đầu vào</v>
      </c>
    </row>
    <row r="511" spans="1:3" ht="36">
      <c r="A511" s="515" t="str">
        <f>IF('2.YCCN-Usecase'!A509="","",'2.YCCN-Usecase'!A509)</f>
        <v/>
      </c>
      <c r="B511" s="126" t="str">
        <f>_xlfn.CONCAT('2.YCCN-Usecase'!B509,'2.YCCN-Usecase'!E509)</f>
        <v>QTHT import ETL Operator. Hệ thống lưu lại thông tin ETL Operator đã được import</v>
      </c>
      <c r="C511" s="127" t="str">
        <f t="shared" si="7"/>
        <v>Dữ liệu đầu vào</v>
      </c>
    </row>
    <row r="512" spans="1:3" ht="54">
      <c r="A512" s="515" t="str">
        <f>IF('2.YCCN-Usecase'!A510="","",'2.YCCN-Usecase'!A510)</f>
        <v/>
      </c>
      <c r="B512" s="126" t="str">
        <f>_xlfn.CONCAT('2.YCCN-Usecase'!B510,'2.YCCN-Usecase'!E510)</f>
        <v>QTHT chọn nhiều ETL Operator cùng lúc. Hệ thống để người dùng thao tác với nhiều ETL Operator cùng luc</v>
      </c>
      <c r="C512" s="127" t="str">
        <f t="shared" si="7"/>
        <v>Dữ liệu đầu vào</v>
      </c>
    </row>
    <row r="513" spans="1:3" ht="54">
      <c r="A513" s="515" t="str">
        <f>IF('2.YCCN-Usecase'!A511="","",'2.YCCN-Usecase'!A511)</f>
        <v/>
      </c>
      <c r="B513" s="126" t="str">
        <f>_xlfn.CONCAT('2.YCCN-Usecase'!B511,'2.YCCN-Usecase'!E511)</f>
        <v>QTHT chọn xuất dữ liệu dữ liệu ETL Operator. Hệ thống  trả về file dữ liệu ETL Operator được chọn để người dùng tải về</v>
      </c>
      <c r="C513" s="127" t="str">
        <f t="shared" si="7"/>
        <v>Dữ liệu đầu vào</v>
      </c>
    </row>
    <row r="514" spans="1:3" ht="36">
      <c r="A514" s="515" t="str">
        <f>IF('2.YCCN-Usecase'!A512="","",'2.YCCN-Usecase'!A512)</f>
        <v/>
      </c>
      <c r="B514" s="126" t="str">
        <f>_xlfn.CONCAT('2.YCCN-Usecase'!B512,'2.YCCN-Usecase'!E512)</f>
        <v>QTHT chọn xuất bản dữ liệu ETL Operator. Hệ thống  xuất bản Operator được chọn</v>
      </c>
      <c r="C514" s="127" t="str">
        <f t="shared" si="7"/>
        <v>Dữ liệu đầu vào</v>
      </c>
    </row>
    <row r="515" spans="1:3">
      <c r="A515" s="515">
        <f>IF('2.YCCN-Usecase'!A513="","",'2.YCCN-Usecase'!A513)</f>
        <v>58</v>
      </c>
      <c r="B515" s="126" t="str">
        <f>_xlfn.CONCAT('2.YCCN-Usecase'!B513,'2.YCCN-Usecase'!E513)</f>
        <v>Quản lý ETL List Data</v>
      </c>
      <c r="C515" s="127" t="str">
        <f t="shared" si="7"/>
        <v/>
      </c>
    </row>
    <row r="516" spans="1:3" ht="36">
      <c r="A516" s="515" t="str">
        <f>IF('2.YCCN-Usecase'!A514="","",'2.YCCN-Usecase'!A514)</f>
        <v/>
      </c>
      <c r="B516" s="126" t="str">
        <f>_xlfn.CONCAT('2.YCCN-Usecase'!B514,'2.YCCN-Usecase'!E514)</f>
        <v>QTHT xem danh sách ETL List Data. Hệ thống hiển thị danh sách ETL List Data</v>
      </c>
      <c r="C516" s="127" t="str">
        <f t="shared" ref="C516:C579" si="8">IF(A516&lt;&gt;"","",IF(OR(ISNUMBER(SEARCH("xem",B516)),ISNUMBER(SEARCH("sao chép",B516))),"Dữ liệu đầu ra",IF(OR(ISNUMBER(SEARCH("tìm kiếm",B516)),ISNUMBER(SEARCH("xóa",B516)),ISNUMBER(SEARCH("lọc",B516))),"Yêu cầu truy vấn","Dữ liệu đầu vào")))</f>
        <v>Dữ liệu đầu ra</v>
      </c>
    </row>
    <row r="517" spans="1:3" ht="36">
      <c r="A517" s="515" t="str">
        <f>IF('2.YCCN-Usecase'!A515="","",'2.YCCN-Usecase'!A515)</f>
        <v/>
      </c>
      <c r="B517" s="126" t="str">
        <f>_xlfn.CONCAT('2.YCCN-Usecase'!B515,'2.YCCN-Usecase'!E515)</f>
        <v>QTHT thêm mới ETL List Data. Hệ thống lưu dữ liệu ETL List Data mới</v>
      </c>
      <c r="C517" s="127" t="str">
        <f t="shared" si="8"/>
        <v>Dữ liệu đầu vào</v>
      </c>
    </row>
    <row r="518" spans="1:3" ht="36">
      <c r="A518" s="515" t="str">
        <f>IF('2.YCCN-Usecase'!A516="","",'2.YCCN-Usecase'!A516)</f>
        <v/>
      </c>
      <c r="B518" s="126" t="str">
        <f>_xlfn.CONCAT('2.YCCN-Usecase'!B516,'2.YCCN-Usecase'!E516)</f>
        <v>QTHT tìm kiếm ETL List Data. Hệ thống trả về danh sách kết quả tìm kiểm ETL List Data</v>
      </c>
      <c r="C518" s="127" t="str">
        <f t="shared" si="8"/>
        <v>Yêu cầu truy vấn</v>
      </c>
    </row>
    <row r="519" spans="1:3" ht="54">
      <c r="A519" s="515" t="str">
        <f>IF('2.YCCN-Usecase'!A517="","",'2.YCCN-Usecase'!A517)</f>
        <v/>
      </c>
      <c r="B519" s="126" t="str">
        <f>_xlfn.CONCAT('2.YCCN-Usecase'!B517,'2.YCCN-Usecase'!E517)</f>
        <v>QTHT xóa ETL List Data. Hệ thống hiển thị cảnh báo yêu cầu QTHT xác nhận xóa trước khi xóa ETL List Data</v>
      </c>
      <c r="C519" s="127" t="str">
        <f t="shared" si="8"/>
        <v>Yêu cầu truy vấn</v>
      </c>
    </row>
    <row r="520" spans="1:3" ht="36">
      <c r="A520" s="515" t="str">
        <f>IF('2.YCCN-Usecase'!A518="","",'2.YCCN-Usecase'!A518)</f>
        <v/>
      </c>
      <c r="B520" s="126" t="str">
        <f>_xlfn.CONCAT('2.YCCN-Usecase'!B518,'2.YCCN-Usecase'!E518)</f>
        <v>QTHT cập nhật ETL List Data. Hệ thống lưu lại thông tin ETL List Data đã được cập nhật</v>
      </c>
      <c r="C520" s="127" t="str">
        <f t="shared" si="8"/>
        <v>Dữ liệu đầu vào</v>
      </c>
    </row>
    <row r="521" spans="1:3" ht="36">
      <c r="A521" s="515" t="str">
        <f>IF('2.YCCN-Usecase'!A519="","",'2.YCCN-Usecase'!A519)</f>
        <v/>
      </c>
      <c r="B521" s="126" t="str">
        <f>_xlfn.CONCAT('2.YCCN-Usecase'!B519,'2.YCCN-Usecase'!E519)</f>
        <v>QTHT chọn làm mới dữ liệu ETL List Data. Hệ thống  làm mới danh sách ETL List Data</v>
      </c>
      <c r="C521" s="127" t="str">
        <f t="shared" si="8"/>
        <v>Dữ liệu đầu vào</v>
      </c>
    </row>
    <row r="522" spans="1:3">
      <c r="A522" s="515">
        <f>IF('2.YCCN-Usecase'!A520="","",'2.YCCN-Usecase'!A520)</f>
        <v>59</v>
      </c>
      <c r="B522" s="126" t="str">
        <f>_xlfn.CONCAT('2.YCCN-Usecase'!B520,'2.YCCN-Usecase'!E520)</f>
        <v>Quản lý connection</v>
      </c>
      <c r="C522" s="127" t="str">
        <f t="shared" si="8"/>
        <v/>
      </c>
    </row>
    <row r="523" spans="1:3" ht="36">
      <c r="A523" s="515" t="str">
        <f>IF('2.YCCN-Usecase'!A521="","",'2.YCCN-Usecase'!A521)</f>
        <v/>
      </c>
      <c r="B523" s="126" t="str">
        <f>_xlfn.CONCAT('2.YCCN-Usecase'!B521,'2.YCCN-Usecase'!E521)</f>
        <v>QTHT xem danh sách connection. Hệ thống hiển thị danh sách connection</v>
      </c>
      <c r="C523" s="127" t="str">
        <f t="shared" si="8"/>
        <v>Dữ liệu đầu ra</v>
      </c>
    </row>
    <row r="524" spans="1:3" ht="36">
      <c r="A524" s="515" t="str">
        <f>IF('2.YCCN-Usecase'!A522="","",'2.YCCN-Usecase'!A522)</f>
        <v/>
      </c>
      <c r="B524" s="126" t="str">
        <f>_xlfn.CONCAT('2.YCCN-Usecase'!B522,'2.YCCN-Usecase'!E522)</f>
        <v>QTHT thêm mới connection. Hệ thống lưu dữ liệu connection mới</v>
      </c>
      <c r="C524" s="127" t="str">
        <f t="shared" si="8"/>
        <v>Dữ liệu đầu vào</v>
      </c>
    </row>
    <row r="525" spans="1:3" ht="36">
      <c r="A525" s="515" t="str">
        <f>IF('2.YCCN-Usecase'!A523="","",'2.YCCN-Usecase'!A523)</f>
        <v/>
      </c>
      <c r="B525" s="126" t="str">
        <f>_xlfn.CONCAT('2.YCCN-Usecase'!B523,'2.YCCN-Usecase'!E523)</f>
        <v>QTHT tìm kiếm connection. Hệ thống trả về danh sách kết quả tìm kiểm connection</v>
      </c>
      <c r="C525" s="127" t="str">
        <f t="shared" si="8"/>
        <v>Yêu cầu truy vấn</v>
      </c>
    </row>
    <row r="526" spans="1:3" ht="54">
      <c r="A526" s="515" t="str">
        <f>IF('2.YCCN-Usecase'!A524="","",'2.YCCN-Usecase'!A524)</f>
        <v/>
      </c>
      <c r="B526" s="126" t="str">
        <f>_xlfn.CONCAT('2.YCCN-Usecase'!B524,'2.YCCN-Usecase'!E524)</f>
        <v>QTHT xóa connection. Hệ thống hiển thị cảnh báo yêu cầu QTHT xác nhận xóa trước khi xóa connection</v>
      </c>
      <c r="C526" s="127" t="str">
        <f t="shared" si="8"/>
        <v>Yêu cầu truy vấn</v>
      </c>
    </row>
    <row r="527" spans="1:3" ht="36">
      <c r="A527" s="515" t="str">
        <f>IF('2.YCCN-Usecase'!A525="","",'2.YCCN-Usecase'!A525)</f>
        <v/>
      </c>
      <c r="B527" s="126" t="str">
        <f>_xlfn.CONCAT('2.YCCN-Usecase'!B525,'2.YCCN-Usecase'!E525)</f>
        <v>QTHT cập nhật connection. Hệ thống lưu lại thông tin connection đã được cập nhật</v>
      </c>
      <c r="C527" s="127" t="str">
        <f t="shared" si="8"/>
        <v>Dữ liệu đầu vào</v>
      </c>
    </row>
    <row r="528" spans="1:3" ht="36">
      <c r="A528" s="515" t="str">
        <f>IF('2.YCCN-Usecase'!A526="","",'2.YCCN-Usecase'!A526)</f>
        <v/>
      </c>
      <c r="B528" s="126" t="str">
        <f>_xlfn.CONCAT('2.YCCN-Usecase'!B526,'2.YCCN-Usecase'!E526)</f>
        <v>QTHT chọn nhiều connection cùng lúc. Hệ thống để người dùng thao tác với nhiều connection cùng luc</v>
      </c>
      <c r="C528" s="127" t="str">
        <f t="shared" si="8"/>
        <v>Dữ liệu đầu vào</v>
      </c>
    </row>
    <row r="529" spans="1:3" ht="36">
      <c r="A529" s="515" t="str">
        <f>IF('2.YCCN-Usecase'!A527="","",'2.YCCN-Usecase'!A527)</f>
        <v/>
      </c>
      <c r="B529" s="126" t="str">
        <f>_xlfn.CONCAT('2.YCCN-Usecase'!B527,'2.YCCN-Usecase'!E527)</f>
        <v>QTHT chọn làm mới dữ liệuconnection. Hệ thống  làm mới danh sách connection</v>
      </c>
      <c r="C529" s="127" t="str">
        <f t="shared" si="8"/>
        <v>Dữ liệu đầu vào</v>
      </c>
    </row>
    <row r="530" spans="1:3">
      <c r="A530" s="515">
        <f>IF('2.YCCN-Usecase'!A528="","",'2.YCCN-Usecase'!A528)</f>
        <v>60</v>
      </c>
      <c r="B530" s="126" t="str">
        <f>_xlfn.CONCAT('2.YCCN-Usecase'!B528,'2.YCCN-Usecase'!E528)</f>
        <v>Quán lý file</v>
      </c>
      <c r="C530" s="127" t="str">
        <f t="shared" si="8"/>
        <v/>
      </c>
    </row>
    <row r="531" spans="1:3" ht="36">
      <c r="A531" s="515" t="str">
        <f>IF('2.YCCN-Usecase'!A529="","",'2.YCCN-Usecase'!A529)</f>
        <v/>
      </c>
      <c r="B531" s="126" t="str">
        <f>_xlfn.CONCAT('2.YCCN-Usecase'!B529,'2.YCCN-Usecase'!E529)</f>
        <v>QTHT xem danh sách file. Hệ thống hiển thị danh sách file</v>
      </c>
      <c r="C531" s="127" t="str">
        <f t="shared" si="8"/>
        <v>Dữ liệu đầu ra</v>
      </c>
    </row>
    <row r="532" spans="1:3" ht="36">
      <c r="A532" s="515" t="str">
        <f>IF('2.YCCN-Usecase'!A530="","",'2.YCCN-Usecase'!A530)</f>
        <v/>
      </c>
      <c r="B532" s="126" t="str">
        <f>_xlfn.CONCAT('2.YCCN-Usecase'!B530,'2.YCCN-Usecase'!E530)</f>
        <v>QTHT tạo thư mục mới. Hệ thống lưu lại thư mục trong cây thư mục</v>
      </c>
      <c r="C532" s="127" t="str">
        <f t="shared" si="8"/>
        <v>Dữ liệu đầu vào</v>
      </c>
    </row>
    <row r="533" spans="1:3">
      <c r="A533" s="515" t="str">
        <f>IF('2.YCCN-Usecase'!A531="","",'2.YCCN-Usecase'!A531)</f>
        <v/>
      </c>
      <c r="B533" s="126" t="str">
        <f>_xlfn.CONCAT('2.YCCN-Usecase'!B531,'2.YCCN-Usecase'!E531)</f>
        <v>QTHT tải lên file mới. Hệ thống lưu lại file tải lên</v>
      </c>
      <c r="C533" s="127" t="str">
        <f t="shared" si="8"/>
        <v>Dữ liệu đầu vào</v>
      </c>
    </row>
    <row r="534" spans="1:3">
      <c r="A534" s="515" t="str">
        <f>IF('2.YCCN-Usecase'!A532="","",'2.YCCN-Usecase'!A532)</f>
        <v/>
      </c>
      <c r="B534" s="126" t="str">
        <f>_xlfn.CONCAT('2.YCCN-Usecase'!B532,'2.YCCN-Usecase'!E532)</f>
        <v>QTHT tải về file. Hệ thống cho người dùng tải về file</v>
      </c>
      <c r="C534" s="127" t="str">
        <f t="shared" si="8"/>
        <v>Dữ liệu đầu vào</v>
      </c>
    </row>
    <row r="535" spans="1:3" ht="36">
      <c r="A535" s="515" t="str">
        <f>IF('2.YCCN-Usecase'!A533="","",'2.YCCN-Usecase'!A533)</f>
        <v/>
      </c>
      <c r="B535" s="126" t="str">
        <f>_xlfn.CONCAT('2.YCCN-Usecase'!B533,'2.YCCN-Usecase'!E533)</f>
        <v>QTHT xóa  file. Hệ thống cảnh báo người dùng trước khi xóa file</v>
      </c>
      <c r="C535" s="127" t="str">
        <f t="shared" si="8"/>
        <v>Yêu cầu truy vấn</v>
      </c>
    </row>
    <row r="536" spans="1:3" ht="36">
      <c r="A536" s="515" t="str">
        <f>IF('2.YCCN-Usecase'!A534="","",'2.YCCN-Usecase'!A534)</f>
        <v/>
      </c>
      <c r="B536" s="126" t="str">
        <f>_xlfn.CONCAT('2.YCCN-Usecase'!B534,'2.YCCN-Usecase'!E534)</f>
        <v>QTHT chọn đổi tên/di chuyển file. Hệ thống hiển thị giao diện để người dùng đổi tên/di chuyển file</v>
      </c>
      <c r="C536" s="127" t="str">
        <f t="shared" si="8"/>
        <v>Dữ liệu đầu vào</v>
      </c>
    </row>
    <row r="537" spans="1:3">
      <c r="A537" s="515" t="str">
        <f>IF('2.YCCN-Usecase'!A535="","",'2.YCCN-Usecase'!A535)</f>
        <v>IV.3</v>
      </c>
      <c r="B537" s="126" t="str">
        <f>_xlfn.CONCAT('2.YCCN-Usecase'!B535,'2.YCCN-Usecase'!E535)</f>
        <v>Các hàm ETL</v>
      </c>
      <c r="C537" s="127" t="str">
        <f t="shared" si="8"/>
        <v/>
      </c>
    </row>
    <row r="538" spans="1:3">
      <c r="A538" s="515" t="str">
        <f>IF('2.YCCN-Usecase'!A536="","",'2.YCCN-Usecase'!A536)</f>
        <v/>
      </c>
      <c r="B538" s="126" t="str">
        <f>_xlfn.CONCAT('2.YCCN-Usecase'!B536,'2.YCCN-Usecase'!E536)</f>
        <v>Hàm SQL</v>
      </c>
      <c r="C538" s="127" t="str">
        <f t="shared" si="8"/>
        <v>Dữ liệu đầu vào</v>
      </c>
    </row>
    <row r="539" spans="1:3">
      <c r="A539" s="515">
        <f>IF('2.YCCN-Usecase'!A537="","",'2.YCCN-Usecase'!A537)</f>
        <v>61</v>
      </c>
      <c r="B539" s="126" t="str">
        <f>_xlfn.CONCAT('2.YCCN-Usecase'!B537,'2.YCCN-Usecase'!E537)</f>
        <v>Hàm chạy câu lệnh SQL</v>
      </c>
      <c r="C539" s="127" t="str">
        <f t="shared" si="8"/>
        <v/>
      </c>
    </row>
    <row r="540" spans="1:3" ht="36">
      <c r="A540" s="515" t="str">
        <f>IF('2.YCCN-Usecase'!A538="","",'2.YCCN-Usecase'!A538)</f>
        <v/>
      </c>
      <c r="B540" s="126" t="str">
        <f>_xlfn.CONCAT('2.YCCN-Usecase'!B538,'2.YCCN-Usecase'!E538)</f>
        <v>QTHT chỉnh sửa thông tin. Hệ thống lưu lại thông tin mới của Hàm chạy câu lệnh SQL</v>
      </c>
      <c r="C540" s="127" t="str">
        <f t="shared" si="8"/>
        <v>Dữ liệu đầu vào</v>
      </c>
    </row>
    <row r="541" spans="1:3" ht="36">
      <c r="A541" s="515" t="str">
        <f>IF('2.YCCN-Usecase'!A539="","",'2.YCCN-Usecase'!A539)</f>
        <v/>
      </c>
      <c r="B541" s="126" t="str">
        <f>_xlfn.CONCAT('2.YCCN-Usecase'!B539,'2.YCCN-Usecase'!E539)</f>
        <v>QTHT cấu hình các tham số. Hệ thống lưu lại tham số của  Hàm chạy câu lệnh SQL</v>
      </c>
      <c r="C541" s="127" t="str">
        <f t="shared" si="8"/>
        <v>Dữ liệu đầu vào</v>
      </c>
    </row>
    <row r="542" spans="1:3" ht="54">
      <c r="A542" s="515" t="str">
        <f>IF('2.YCCN-Usecase'!A540="","",'2.YCCN-Usecase'!A540)</f>
        <v/>
      </c>
      <c r="B542" s="126" t="str">
        <f>_xlfn.CONCAT('2.YCCN-Usecase'!B540,'2.YCCN-Usecase'!E540)</f>
        <v>QTHT xem/điều chỉnh code của hàm ETL, Hệ thống hiển thị code của hàm và cho phép người dùng điều chỉnh  Hàm chạy câu lệnh SQL</v>
      </c>
      <c r="C542" s="127" t="str">
        <f t="shared" si="8"/>
        <v>Dữ liệu đầu ra</v>
      </c>
    </row>
    <row r="543" spans="1:3" ht="54">
      <c r="A543" s="515" t="str">
        <f>IF('2.YCCN-Usecase'!A541="","",'2.YCCN-Usecase'!A541)</f>
        <v/>
      </c>
      <c r="B543" s="126" t="str">
        <f>_xlfn.CONCAT('2.YCCN-Usecase'!B541,'2.YCCN-Usecase'!E541)</f>
        <v>QTHT cấu hình dữ liệu mẫu để kiểm thử hàm ETL. Hệt hống cho người dùng nhập/tải lên dữ liệu mẫu Hàm chạy câu lệnh SQL</v>
      </c>
      <c r="C543" s="127" t="str">
        <f t="shared" si="8"/>
        <v>Dữ liệu đầu vào</v>
      </c>
    </row>
    <row r="544" spans="1:3" ht="36">
      <c r="A544" s="515" t="str">
        <f>IF('2.YCCN-Usecase'!A542="","",'2.YCCN-Usecase'!A542)</f>
        <v/>
      </c>
      <c r="B544" s="126" t="str">
        <f>_xlfn.CONCAT('2.YCCN-Usecase'!B542,'2.YCCN-Usecase'!E542)</f>
        <v>QTHT chọn lưu. Hệ thống lưu thông tin cập nhật của  Hàm chạy câu lệnh SQL</v>
      </c>
      <c r="C544" s="127" t="str">
        <f t="shared" si="8"/>
        <v>Dữ liệu đầu vào</v>
      </c>
    </row>
    <row r="545" spans="1:3" ht="36">
      <c r="A545" s="515" t="str">
        <f>IF('2.YCCN-Usecase'!A543="","",'2.YCCN-Usecase'!A543)</f>
        <v/>
      </c>
      <c r="B545" s="126" t="str">
        <f>_xlfn.CONCAT('2.YCCN-Usecase'!B543,'2.YCCN-Usecase'!E543)</f>
        <v>QTHT chọn chạy thử hàm ETL. Hệ thống chạy thử trên dữ liệu mẫu của  Hàm chạy câu lệnh SQL</v>
      </c>
      <c r="C545" s="127" t="str">
        <f t="shared" si="8"/>
        <v>Dữ liệu đầu vào</v>
      </c>
    </row>
    <row r="546" spans="1:3" ht="36">
      <c r="A546" s="515" t="str">
        <f>IF('2.YCCN-Usecase'!A544="","",'2.YCCN-Usecase'!A544)</f>
        <v/>
      </c>
      <c r="B546" s="126" t="str">
        <f>_xlfn.CONCAT('2.YCCN-Usecase'!B544,'2.YCCN-Usecase'!E544)</f>
        <v>QTHT chọn hiển thị kết quả. Hệ thống hiển thị kết quả chạy thử  Hàm chạy câu lệnh SQL</v>
      </c>
      <c r="C546" s="127" t="str">
        <f t="shared" si="8"/>
        <v>Dữ liệu đầu vào</v>
      </c>
    </row>
    <row r="547" spans="1:3" ht="36">
      <c r="A547" s="515" t="str">
        <f>IF('2.YCCN-Usecase'!A545="","",'2.YCCN-Usecase'!A545)</f>
        <v/>
      </c>
      <c r="B547" s="126" t="str">
        <f>_xlfn.CONCAT('2.YCCN-Usecase'!B545,'2.YCCN-Usecase'!E545)</f>
        <v>QTHT chọn xuất bản hàm ETL. Hệ thống xuất bản  Hàm chạy câu lệnh SQL</v>
      </c>
      <c r="C547" s="127" t="str">
        <f t="shared" si="8"/>
        <v>Dữ liệu đầu vào</v>
      </c>
    </row>
    <row r="548" spans="1:3">
      <c r="A548" s="515">
        <f>IF('2.YCCN-Usecase'!A546="","",'2.YCCN-Usecase'!A546)</f>
        <v>62</v>
      </c>
      <c r="B548" s="126" t="str">
        <f>_xlfn.CONCAT('2.YCCN-Usecase'!B546,'2.YCCN-Usecase'!E546)</f>
        <v>Hàm chạy câu lệnh SQL trong file</v>
      </c>
      <c r="C548" s="127" t="str">
        <f t="shared" si="8"/>
        <v/>
      </c>
    </row>
    <row r="549" spans="1:3" ht="36">
      <c r="A549" s="515" t="str">
        <f>IF('2.YCCN-Usecase'!A547="","",'2.YCCN-Usecase'!A547)</f>
        <v/>
      </c>
      <c r="B549" s="126" t="str">
        <f>_xlfn.CONCAT('2.YCCN-Usecase'!B547,'2.YCCN-Usecase'!E547)</f>
        <v>QTHT chỉnh sửa thông tin. Hệ thống lưu lại thông tin mới của Hàm chạy câu lệnh SQL trong file</v>
      </c>
      <c r="C549" s="127" t="str">
        <f t="shared" si="8"/>
        <v>Dữ liệu đầu vào</v>
      </c>
    </row>
    <row r="550" spans="1:3" ht="36">
      <c r="A550" s="515" t="str">
        <f>IF('2.YCCN-Usecase'!A548="","",'2.YCCN-Usecase'!A548)</f>
        <v/>
      </c>
      <c r="B550" s="126" t="str">
        <f>_xlfn.CONCAT('2.YCCN-Usecase'!B548,'2.YCCN-Usecase'!E548)</f>
        <v>QTHT cấu hình các tham số. Hệ thống lưu lại tham số của  Hàm chạy câu lệnh SQL trong file</v>
      </c>
      <c r="C550" s="127" t="str">
        <f t="shared" si="8"/>
        <v>Dữ liệu đầu vào</v>
      </c>
    </row>
    <row r="551" spans="1:3" ht="54">
      <c r="A551" s="515" t="str">
        <f>IF('2.YCCN-Usecase'!A549="","",'2.YCCN-Usecase'!A549)</f>
        <v/>
      </c>
      <c r="B551" s="126" t="str">
        <f>_xlfn.CONCAT('2.YCCN-Usecase'!B549,'2.YCCN-Usecase'!E549)</f>
        <v>QTHT xem/điều chỉnh code của hàm ETL, Hệ thống hiển thị code của hàm và cho phép người dùng điều chỉnh  Hàm chạy câu lệnh SQL trong file</v>
      </c>
      <c r="C551" s="127" t="str">
        <f t="shared" si="8"/>
        <v>Dữ liệu đầu ra</v>
      </c>
    </row>
    <row r="552" spans="1:3" ht="54">
      <c r="A552" s="515" t="str">
        <f>IF('2.YCCN-Usecase'!A550="","",'2.YCCN-Usecase'!A550)</f>
        <v/>
      </c>
      <c r="B552" s="126" t="str">
        <f>_xlfn.CONCAT('2.YCCN-Usecase'!B550,'2.YCCN-Usecase'!E550)</f>
        <v>QTHT cấu hình dữ liệu mẫu để kiểm thử hàm ETL. Hệt hống cho người dùng nhập/tải lên dữ liệu mẫu Hàm chạy câu lệnh SQL trong file</v>
      </c>
      <c r="C552" s="127" t="str">
        <f t="shared" si="8"/>
        <v>Dữ liệu đầu vào</v>
      </c>
    </row>
    <row r="553" spans="1:3" ht="36">
      <c r="A553" s="515" t="str">
        <f>IF('2.YCCN-Usecase'!A551="","",'2.YCCN-Usecase'!A551)</f>
        <v/>
      </c>
      <c r="B553" s="126" t="str">
        <f>_xlfn.CONCAT('2.YCCN-Usecase'!B551,'2.YCCN-Usecase'!E551)</f>
        <v>QTHT chọn lưu. Hệ thống lưu thông tin cập nhật của  Hàm chạy câu lệnh SQL trong file</v>
      </c>
      <c r="C553" s="127" t="str">
        <f t="shared" si="8"/>
        <v>Dữ liệu đầu vào</v>
      </c>
    </row>
    <row r="554" spans="1:3" ht="54">
      <c r="A554" s="515" t="str">
        <f>IF('2.YCCN-Usecase'!A552="","",'2.YCCN-Usecase'!A552)</f>
        <v/>
      </c>
      <c r="B554" s="126" t="str">
        <f>_xlfn.CONCAT('2.YCCN-Usecase'!B552,'2.YCCN-Usecase'!E552)</f>
        <v>QTHT chọn chạy thử hàm ETL. Hệ thống chạy thử trên dữ liệu mẫu của  Hàm chạy câu lệnh SQL trong file</v>
      </c>
      <c r="C554" s="127" t="str">
        <f t="shared" si="8"/>
        <v>Dữ liệu đầu vào</v>
      </c>
    </row>
    <row r="555" spans="1:3" ht="36">
      <c r="A555" s="515" t="str">
        <f>IF('2.YCCN-Usecase'!A553="","",'2.YCCN-Usecase'!A553)</f>
        <v/>
      </c>
      <c r="B555" s="126" t="str">
        <f>_xlfn.CONCAT('2.YCCN-Usecase'!B553,'2.YCCN-Usecase'!E553)</f>
        <v>QTHT chọn hiển thị kết quả. Hệ thống hiển thị kết quả chạy thử  Hàm chạy câu lệnh SQL trong file</v>
      </c>
      <c r="C555" s="127" t="str">
        <f t="shared" si="8"/>
        <v>Dữ liệu đầu vào</v>
      </c>
    </row>
    <row r="556" spans="1:3" ht="36">
      <c r="A556" s="515" t="str">
        <f>IF('2.YCCN-Usecase'!A554="","",'2.YCCN-Usecase'!A554)</f>
        <v/>
      </c>
      <c r="B556" s="126" t="str">
        <f>_xlfn.CONCAT('2.YCCN-Usecase'!B554,'2.YCCN-Usecase'!E554)</f>
        <v>QTHT chọn xuất bản hàm ETL. Hệ thống xuất bản  Hàm chạy câu lệnh SQL trong file</v>
      </c>
      <c r="C556" s="127" t="str">
        <f t="shared" si="8"/>
        <v>Dữ liệu đầu vào</v>
      </c>
    </row>
    <row r="557" spans="1:3">
      <c r="A557" s="515">
        <f>IF('2.YCCN-Usecase'!A555="","",'2.YCCN-Usecase'!A555)</f>
        <v>63</v>
      </c>
      <c r="B557" s="126" t="str">
        <f>_xlfn.CONCAT('2.YCCN-Usecase'!B555,'2.YCCN-Usecase'!E555)</f>
        <v>Hàm tạo CSDL</v>
      </c>
      <c r="C557" s="127" t="str">
        <f t="shared" si="8"/>
        <v/>
      </c>
    </row>
    <row r="558" spans="1:3" ht="36">
      <c r="A558" s="515" t="str">
        <f>IF('2.YCCN-Usecase'!A556="","",'2.YCCN-Usecase'!A556)</f>
        <v/>
      </c>
      <c r="B558" s="126" t="str">
        <f>_xlfn.CONCAT('2.YCCN-Usecase'!B556,'2.YCCN-Usecase'!E556)</f>
        <v>QTHT chỉnh sửa thông tin. Hệ thống lưu lại thông tin mới của Hàm tạo CSDL</v>
      </c>
      <c r="C558" s="127" t="str">
        <f t="shared" si="8"/>
        <v>Dữ liệu đầu vào</v>
      </c>
    </row>
    <row r="559" spans="1:3" ht="36">
      <c r="A559" s="515" t="str">
        <f>IF('2.YCCN-Usecase'!A557="","",'2.YCCN-Usecase'!A557)</f>
        <v/>
      </c>
      <c r="B559" s="126" t="str">
        <f>_xlfn.CONCAT('2.YCCN-Usecase'!B557,'2.YCCN-Usecase'!E557)</f>
        <v>QTHT cấu hình các tham số. Hệ thống lưu lại tham số của  Hàm tạo CSDL</v>
      </c>
      <c r="C559" s="127" t="str">
        <f t="shared" si="8"/>
        <v>Dữ liệu đầu vào</v>
      </c>
    </row>
    <row r="560" spans="1:3" ht="54">
      <c r="A560" s="515" t="str">
        <f>IF('2.YCCN-Usecase'!A558="","",'2.YCCN-Usecase'!A558)</f>
        <v/>
      </c>
      <c r="B560" s="126" t="str">
        <f>_xlfn.CONCAT('2.YCCN-Usecase'!B558,'2.YCCN-Usecase'!E558)</f>
        <v>QTHT xem/điều chỉnh code của hàm ETL, Hệ thống hiển thị code của hàm và cho phép người dùng điều chỉnh  Hàm tạo CSDL</v>
      </c>
      <c r="C560" s="127" t="str">
        <f t="shared" si="8"/>
        <v>Dữ liệu đầu ra</v>
      </c>
    </row>
    <row r="561" spans="1:3" ht="54">
      <c r="A561" s="515" t="str">
        <f>IF('2.YCCN-Usecase'!A559="","",'2.YCCN-Usecase'!A559)</f>
        <v/>
      </c>
      <c r="B561" s="126" t="str">
        <f>_xlfn.CONCAT('2.YCCN-Usecase'!B559,'2.YCCN-Usecase'!E559)</f>
        <v>QTHT cấu hình dữ liệu mẫu để kiểm thử hàm ETL. Hệt hống cho người dùng nhập/tải lên dữ liệu mẫu Hàm tạo CSDL</v>
      </c>
      <c r="C561" s="127" t="str">
        <f t="shared" si="8"/>
        <v>Dữ liệu đầu vào</v>
      </c>
    </row>
    <row r="562" spans="1:3" ht="36">
      <c r="A562" s="515" t="str">
        <f>IF('2.YCCN-Usecase'!A560="","",'2.YCCN-Usecase'!A560)</f>
        <v/>
      </c>
      <c r="B562" s="126" t="str">
        <f>_xlfn.CONCAT('2.YCCN-Usecase'!B560,'2.YCCN-Usecase'!E560)</f>
        <v>QTHT chọn lưu. Hệ thống lưu thông tin cập nhật của  Hàm tạo CSDL</v>
      </c>
      <c r="C562" s="127" t="str">
        <f t="shared" si="8"/>
        <v>Dữ liệu đầu vào</v>
      </c>
    </row>
    <row r="563" spans="1:3" ht="36">
      <c r="A563" s="515" t="str">
        <f>IF('2.YCCN-Usecase'!A561="","",'2.YCCN-Usecase'!A561)</f>
        <v/>
      </c>
      <c r="B563" s="126" t="str">
        <f>_xlfn.CONCAT('2.YCCN-Usecase'!B561,'2.YCCN-Usecase'!E561)</f>
        <v>QTHT chọn chạy thử hàm ETL. Hệ thống chạy thử trên dữ liệu mẫu của  Hàm tạo CSDL</v>
      </c>
      <c r="C563" s="127" t="str">
        <f t="shared" si="8"/>
        <v>Dữ liệu đầu vào</v>
      </c>
    </row>
    <row r="564" spans="1:3" ht="36">
      <c r="A564" s="515" t="str">
        <f>IF('2.YCCN-Usecase'!A562="","",'2.YCCN-Usecase'!A562)</f>
        <v/>
      </c>
      <c r="B564" s="126" t="str">
        <f>_xlfn.CONCAT('2.YCCN-Usecase'!B562,'2.YCCN-Usecase'!E562)</f>
        <v>QTHT chọn hiển thị kết quả. Hệ thống hiển thị kết quả chạy thử  Hàm tạo CSDL</v>
      </c>
      <c r="C564" s="127" t="str">
        <f t="shared" si="8"/>
        <v>Dữ liệu đầu vào</v>
      </c>
    </row>
    <row r="565" spans="1:3" ht="36">
      <c r="A565" s="515" t="str">
        <f>IF('2.YCCN-Usecase'!A563="","",'2.YCCN-Usecase'!A563)</f>
        <v/>
      </c>
      <c r="B565" s="126" t="str">
        <f>_xlfn.CONCAT('2.YCCN-Usecase'!B563,'2.YCCN-Usecase'!E563)</f>
        <v>QTHT chọn xuất bản hàm ETL. Hệ thống xuất bản  Hàm tạo CSDL</v>
      </c>
      <c r="C565" s="127" t="str">
        <f t="shared" si="8"/>
        <v>Dữ liệu đầu vào</v>
      </c>
    </row>
    <row r="566" spans="1:3">
      <c r="A566" s="515">
        <f>IF('2.YCCN-Usecase'!A564="","",'2.YCCN-Usecase'!A564)</f>
        <v>64</v>
      </c>
      <c r="B566" s="126" t="str">
        <f>_xlfn.CONCAT('2.YCCN-Usecase'!B564,'2.YCCN-Usecase'!E564)</f>
        <v>Hàm tạo bảng trong CSDL</v>
      </c>
      <c r="C566" s="127" t="str">
        <f t="shared" si="8"/>
        <v/>
      </c>
    </row>
    <row r="567" spans="1:3" ht="36">
      <c r="A567" s="515" t="str">
        <f>IF('2.YCCN-Usecase'!A565="","",'2.YCCN-Usecase'!A565)</f>
        <v/>
      </c>
      <c r="B567" s="126" t="str">
        <f>_xlfn.CONCAT('2.YCCN-Usecase'!B565,'2.YCCN-Usecase'!E565)</f>
        <v>QTHT chỉnh sửa thông tin. Hệ thống lưu lại thông tin mới của Hàm tạo bảng trong CSDL</v>
      </c>
      <c r="C567" s="127" t="str">
        <f t="shared" si="8"/>
        <v>Dữ liệu đầu vào</v>
      </c>
    </row>
    <row r="568" spans="1:3" ht="36">
      <c r="A568" s="515" t="str">
        <f>IF('2.YCCN-Usecase'!A566="","",'2.YCCN-Usecase'!A566)</f>
        <v/>
      </c>
      <c r="B568" s="126" t="str">
        <f>_xlfn.CONCAT('2.YCCN-Usecase'!B566,'2.YCCN-Usecase'!E566)</f>
        <v>QTHT cấu hình các tham số. Hệ thống lưu lại tham số của  Hàm tạo bảng trong CSDL</v>
      </c>
      <c r="C568" s="127" t="str">
        <f t="shared" si="8"/>
        <v>Dữ liệu đầu vào</v>
      </c>
    </row>
    <row r="569" spans="1:3" ht="54">
      <c r="A569" s="515" t="str">
        <f>IF('2.YCCN-Usecase'!A567="","",'2.YCCN-Usecase'!A567)</f>
        <v/>
      </c>
      <c r="B569" s="126" t="str">
        <f>_xlfn.CONCAT('2.YCCN-Usecase'!B567,'2.YCCN-Usecase'!E567)</f>
        <v>QTHT xem/điều chỉnh code của hàm ETL, Hệ thống hiển thị code của hàm và cho phép người dùng điều chỉnh  Hàm tạo bảng trong CSDL</v>
      </c>
      <c r="C569" s="127" t="str">
        <f t="shared" si="8"/>
        <v>Dữ liệu đầu ra</v>
      </c>
    </row>
    <row r="570" spans="1:3" ht="54">
      <c r="A570" s="515" t="str">
        <f>IF('2.YCCN-Usecase'!A568="","",'2.YCCN-Usecase'!A568)</f>
        <v/>
      </c>
      <c r="B570" s="126" t="str">
        <f>_xlfn.CONCAT('2.YCCN-Usecase'!B568,'2.YCCN-Usecase'!E568)</f>
        <v>QTHT cấu hình dữ liệu mẫu để kiểm thử hàm ETL. Hệt hống cho người dùng nhập/tải lên dữ liệu mẫu Hàm tạo bảng trong CSDL</v>
      </c>
      <c r="C570" s="127" t="str">
        <f t="shared" si="8"/>
        <v>Dữ liệu đầu vào</v>
      </c>
    </row>
    <row r="571" spans="1:3" ht="36">
      <c r="A571" s="515" t="str">
        <f>IF('2.YCCN-Usecase'!A569="","",'2.YCCN-Usecase'!A569)</f>
        <v/>
      </c>
      <c r="B571" s="126" t="str">
        <f>_xlfn.CONCAT('2.YCCN-Usecase'!B569,'2.YCCN-Usecase'!E569)</f>
        <v>QTHT chọn lưu. Hệ thống lưu thông tin cập nhật của  Hàm tạo bảng trong CSDL</v>
      </c>
      <c r="C571" s="127" t="str">
        <f t="shared" si="8"/>
        <v>Dữ liệu đầu vào</v>
      </c>
    </row>
    <row r="572" spans="1:3" ht="36">
      <c r="A572" s="515" t="str">
        <f>IF('2.YCCN-Usecase'!A570="","",'2.YCCN-Usecase'!A570)</f>
        <v/>
      </c>
      <c r="B572" s="126" t="str">
        <f>_xlfn.CONCAT('2.YCCN-Usecase'!B570,'2.YCCN-Usecase'!E570)</f>
        <v>QTHT chọn chạy thử hàm ETL. Hệ thống chạy thử trên dữ liệu mẫu của  Hàm tạo bảng trong CSDL</v>
      </c>
      <c r="C572" s="127" t="str">
        <f t="shared" si="8"/>
        <v>Dữ liệu đầu vào</v>
      </c>
    </row>
    <row r="573" spans="1:3" ht="36">
      <c r="A573" s="515" t="str">
        <f>IF('2.YCCN-Usecase'!A571="","",'2.YCCN-Usecase'!A571)</f>
        <v/>
      </c>
      <c r="B573" s="126" t="str">
        <f>_xlfn.CONCAT('2.YCCN-Usecase'!B571,'2.YCCN-Usecase'!E571)</f>
        <v>QTHT chọn hiển thị kết quả. Hệ thống hiển thị kết quả chạy thử  Hàm tạo bảng trong CSDL</v>
      </c>
      <c r="C573" s="127" t="str">
        <f t="shared" si="8"/>
        <v>Dữ liệu đầu vào</v>
      </c>
    </row>
    <row r="574" spans="1:3" ht="36">
      <c r="A574" s="515" t="str">
        <f>IF('2.YCCN-Usecase'!A572="","",'2.YCCN-Usecase'!A572)</f>
        <v/>
      </c>
      <c r="B574" s="126" t="str">
        <f>_xlfn.CONCAT('2.YCCN-Usecase'!B572,'2.YCCN-Usecase'!E572)</f>
        <v>QTHT chọn xuất bản hàm ETL. Hệ thống xuất bản  Hàm tạo bảng trong CSDL</v>
      </c>
      <c r="C574" s="127" t="str">
        <f t="shared" si="8"/>
        <v>Dữ liệu đầu vào</v>
      </c>
    </row>
    <row r="575" spans="1:3">
      <c r="A575" s="515">
        <f>IF('2.YCCN-Usecase'!A573="","",'2.YCCN-Usecase'!A573)</f>
        <v>65</v>
      </c>
      <c r="B575" s="126" t="str">
        <f>_xlfn.CONCAT('2.YCCN-Usecase'!B573,'2.YCCN-Usecase'!E573)</f>
        <v>Hàm tạo thủ tục trong CSDL</v>
      </c>
      <c r="C575" s="127" t="str">
        <f t="shared" si="8"/>
        <v/>
      </c>
    </row>
    <row r="576" spans="1:3" ht="36">
      <c r="A576" s="515" t="str">
        <f>IF('2.YCCN-Usecase'!A574="","",'2.YCCN-Usecase'!A574)</f>
        <v/>
      </c>
      <c r="B576" s="126" t="str">
        <f>_xlfn.CONCAT('2.YCCN-Usecase'!B574,'2.YCCN-Usecase'!E574)</f>
        <v>QTHT chỉnh sửa thông tin. Hệ thống lưu lại thông tin mới của Hàm tạo thủ tục trong CSDL</v>
      </c>
      <c r="C576" s="127" t="str">
        <f t="shared" si="8"/>
        <v>Dữ liệu đầu vào</v>
      </c>
    </row>
    <row r="577" spans="1:3" ht="36">
      <c r="A577" s="515" t="str">
        <f>IF('2.YCCN-Usecase'!A575="","",'2.YCCN-Usecase'!A575)</f>
        <v/>
      </c>
      <c r="B577" s="126" t="str">
        <f>_xlfn.CONCAT('2.YCCN-Usecase'!B575,'2.YCCN-Usecase'!E575)</f>
        <v>QTHT cấu hình các tham số. Hệ thống lưu lại tham số của  Hàm tạo thủ tục trong CSDL</v>
      </c>
      <c r="C577" s="127" t="str">
        <f t="shared" si="8"/>
        <v>Dữ liệu đầu vào</v>
      </c>
    </row>
    <row r="578" spans="1:3" ht="54">
      <c r="A578" s="515" t="str">
        <f>IF('2.YCCN-Usecase'!A576="","",'2.YCCN-Usecase'!A576)</f>
        <v/>
      </c>
      <c r="B578" s="126" t="str">
        <f>_xlfn.CONCAT('2.YCCN-Usecase'!B576,'2.YCCN-Usecase'!E576)</f>
        <v>QTHT xem/điều chỉnh code của hàm ETL, Hệ thống hiển thị code của hàm và cho phép người dùng điều chỉnh  Hàm tạo thủ tục trong CSDL</v>
      </c>
      <c r="C578" s="127" t="str">
        <f t="shared" si="8"/>
        <v>Dữ liệu đầu ra</v>
      </c>
    </row>
    <row r="579" spans="1:3" ht="54">
      <c r="A579" s="515" t="str">
        <f>IF('2.YCCN-Usecase'!A577="","",'2.YCCN-Usecase'!A577)</f>
        <v/>
      </c>
      <c r="B579" s="126" t="str">
        <f>_xlfn.CONCAT('2.YCCN-Usecase'!B577,'2.YCCN-Usecase'!E577)</f>
        <v>QTHT cấu hình dữ liệu mẫu để kiểm thử hàm ETL. Hệt hống cho người dùng nhập/tải lên dữ liệu mẫu Hàm tạo thủ tục trong CSDL</v>
      </c>
      <c r="C579" s="127" t="str">
        <f t="shared" si="8"/>
        <v>Dữ liệu đầu vào</v>
      </c>
    </row>
    <row r="580" spans="1:3" ht="36">
      <c r="A580" s="515" t="str">
        <f>IF('2.YCCN-Usecase'!A578="","",'2.YCCN-Usecase'!A578)</f>
        <v/>
      </c>
      <c r="B580" s="126" t="str">
        <f>_xlfn.CONCAT('2.YCCN-Usecase'!B578,'2.YCCN-Usecase'!E578)</f>
        <v>QTHT chọn lưu. Hệ thống lưu thông tin cập nhật của  Hàm tạo thủ tục trong CSDL</v>
      </c>
      <c r="C580" s="127" t="str">
        <f t="shared" ref="C580:C643" si="9">IF(A580&lt;&gt;"","",IF(OR(ISNUMBER(SEARCH("xem",B580)),ISNUMBER(SEARCH("sao chép",B580))),"Dữ liệu đầu ra",IF(OR(ISNUMBER(SEARCH("tìm kiếm",B580)),ISNUMBER(SEARCH("xóa",B580)),ISNUMBER(SEARCH("lọc",B580))),"Yêu cầu truy vấn","Dữ liệu đầu vào")))</f>
        <v>Dữ liệu đầu vào</v>
      </c>
    </row>
    <row r="581" spans="1:3" ht="36">
      <c r="A581" s="515" t="str">
        <f>IF('2.YCCN-Usecase'!A579="","",'2.YCCN-Usecase'!A579)</f>
        <v/>
      </c>
      <c r="B581" s="126" t="str">
        <f>_xlfn.CONCAT('2.YCCN-Usecase'!B579,'2.YCCN-Usecase'!E579)</f>
        <v>QTHT chọn chạy thử hàm ETL. Hệ thống chạy thử trên dữ liệu mẫu của  Hàm tạo thủ tục trong CSDL</v>
      </c>
      <c r="C581" s="127" t="str">
        <f t="shared" si="9"/>
        <v>Dữ liệu đầu vào</v>
      </c>
    </row>
    <row r="582" spans="1:3" ht="36">
      <c r="A582" s="515" t="str">
        <f>IF('2.YCCN-Usecase'!A580="","",'2.YCCN-Usecase'!A580)</f>
        <v/>
      </c>
      <c r="B582" s="126" t="str">
        <f>_xlfn.CONCAT('2.YCCN-Usecase'!B580,'2.YCCN-Usecase'!E580)</f>
        <v>QTHT chọn hiển thị kết quả. Hệ thống hiển thị kết quả chạy thử  Hàm tạo thủ tục trong CSDL</v>
      </c>
      <c r="C582" s="127" t="str">
        <f t="shared" si="9"/>
        <v>Dữ liệu đầu vào</v>
      </c>
    </row>
    <row r="583" spans="1:3" ht="36">
      <c r="A583" s="515" t="str">
        <f>IF('2.YCCN-Usecase'!A581="","",'2.YCCN-Usecase'!A581)</f>
        <v/>
      </c>
      <c r="B583" s="126" t="str">
        <f>_xlfn.CONCAT('2.YCCN-Usecase'!B581,'2.YCCN-Usecase'!E581)</f>
        <v>QTHT chọn xuất bản hàm ETL. Hệ thống xuất bản  Hàm tạo thủ tục trong CSDL</v>
      </c>
      <c r="C583" s="127" t="str">
        <f t="shared" si="9"/>
        <v>Dữ liệu đầu vào</v>
      </c>
    </row>
    <row r="584" spans="1:3">
      <c r="A584" s="515">
        <f>IF('2.YCCN-Usecase'!A582="","",'2.YCCN-Usecase'!A582)</f>
        <v>66</v>
      </c>
      <c r="B584" s="126" t="str">
        <f>_xlfn.CONCAT('2.YCCN-Usecase'!B582,'2.YCCN-Usecase'!E582)</f>
        <v>Hàm tạo hàm trong CSDL</v>
      </c>
      <c r="C584" s="127" t="str">
        <f t="shared" si="9"/>
        <v/>
      </c>
    </row>
    <row r="585" spans="1:3" ht="36">
      <c r="A585" s="515" t="str">
        <f>IF('2.YCCN-Usecase'!A583="","",'2.YCCN-Usecase'!A583)</f>
        <v/>
      </c>
      <c r="B585" s="126" t="str">
        <f>_xlfn.CONCAT('2.YCCN-Usecase'!B583,'2.YCCN-Usecase'!E583)</f>
        <v>QTHT chỉnh sửa thông tin. Hệ thống lưu lại thông tin mới của Hàm tạo hàm trong CSDL</v>
      </c>
      <c r="C585" s="127" t="str">
        <f t="shared" si="9"/>
        <v>Dữ liệu đầu vào</v>
      </c>
    </row>
    <row r="586" spans="1:3" ht="36">
      <c r="A586" s="515" t="str">
        <f>IF('2.YCCN-Usecase'!A584="","",'2.YCCN-Usecase'!A584)</f>
        <v/>
      </c>
      <c r="B586" s="126" t="str">
        <f>_xlfn.CONCAT('2.YCCN-Usecase'!B584,'2.YCCN-Usecase'!E584)</f>
        <v>QTHT cấu hình các tham số. Hệ thống lưu lại tham số của  Hàm tạo hàm trong CSDL</v>
      </c>
      <c r="C586" s="127" t="str">
        <f t="shared" si="9"/>
        <v>Dữ liệu đầu vào</v>
      </c>
    </row>
    <row r="587" spans="1:3" ht="54">
      <c r="A587" s="515" t="str">
        <f>IF('2.YCCN-Usecase'!A585="","",'2.YCCN-Usecase'!A585)</f>
        <v/>
      </c>
      <c r="B587" s="126" t="str">
        <f>_xlfn.CONCAT('2.YCCN-Usecase'!B585,'2.YCCN-Usecase'!E585)</f>
        <v>QTHT xem/điều chỉnh code của hàm ETL, Hệ thống hiển thị code của hàm và cho phép người dùng điều chỉnh  Hàm tạo hàm trong CSDL</v>
      </c>
      <c r="C587" s="127" t="str">
        <f t="shared" si="9"/>
        <v>Dữ liệu đầu ra</v>
      </c>
    </row>
    <row r="588" spans="1:3" ht="54">
      <c r="A588" s="515" t="str">
        <f>IF('2.YCCN-Usecase'!A586="","",'2.YCCN-Usecase'!A586)</f>
        <v/>
      </c>
      <c r="B588" s="126" t="str">
        <f>_xlfn.CONCAT('2.YCCN-Usecase'!B586,'2.YCCN-Usecase'!E586)</f>
        <v>QTHT cấu hình dữ liệu mẫu để kiểm thử hàm ETL. Hệt hống cho người dùng nhập/tải lên dữ liệu mẫu Hàm tạo hàm trong CSDL</v>
      </c>
      <c r="C588" s="127" t="str">
        <f t="shared" si="9"/>
        <v>Dữ liệu đầu vào</v>
      </c>
    </row>
    <row r="589" spans="1:3" ht="36">
      <c r="A589" s="515" t="str">
        <f>IF('2.YCCN-Usecase'!A587="","",'2.YCCN-Usecase'!A587)</f>
        <v/>
      </c>
      <c r="B589" s="126" t="str">
        <f>_xlfn.CONCAT('2.YCCN-Usecase'!B587,'2.YCCN-Usecase'!E587)</f>
        <v>QTHT chọn lưu. Hệ thống lưu thông tin cập nhật của  Hàm tạo hàm trong CSDL</v>
      </c>
      <c r="C589" s="127" t="str">
        <f t="shared" si="9"/>
        <v>Dữ liệu đầu vào</v>
      </c>
    </row>
    <row r="590" spans="1:3" ht="36">
      <c r="A590" s="515" t="str">
        <f>IF('2.YCCN-Usecase'!A588="","",'2.YCCN-Usecase'!A588)</f>
        <v/>
      </c>
      <c r="B590" s="126" t="str">
        <f>_xlfn.CONCAT('2.YCCN-Usecase'!B588,'2.YCCN-Usecase'!E588)</f>
        <v>QTHT chọn chạy thử hàm ETL. Hệ thống chạy thử trên dữ liệu mẫu của  Hàm tạo hàm trong CSDL</v>
      </c>
      <c r="C590" s="127" t="str">
        <f t="shared" si="9"/>
        <v>Dữ liệu đầu vào</v>
      </c>
    </row>
    <row r="591" spans="1:3" ht="36">
      <c r="A591" s="515" t="str">
        <f>IF('2.YCCN-Usecase'!A589="","",'2.YCCN-Usecase'!A589)</f>
        <v/>
      </c>
      <c r="B591" s="126" t="str">
        <f>_xlfn.CONCAT('2.YCCN-Usecase'!B589,'2.YCCN-Usecase'!E589)</f>
        <v>QTHT chọn hiển thị kết quả. Hệ thống hiển thị kết quả chạy thử  Hàm tạo hàm trong CSDL</v>
      </c>
      <c r="C591" s="127" t="str">
        <f t="shared" si="9"/>
        <v>Dữ liệu đầu vào</v>
      </c>
    </row>
    <row r="592" spans="1:3" ht="36">
      <c r="A592" s="515" t="str">
        <f>IF('2.YCCN-Usecase'!A590="","",'2.YCCN-Usecase'!A590)</f>
        <v/>
      </c>
      <c r="B592" s="126" t="str">
        <f>_xlfn.CONCAT('2.YCCN-Usecase'!B590,'2.YCCN-Usecase'!E590)</f>
        <v>QTHT chọn xuất bản hàm ETL. Hệ thống xuất bản  Hàm tạo hàm trong CSDL</v>
      </c>
      <c r="C592" s="127" t="str">
        <f t="shared" si="9"/>
        <v>Dữ liệu đầu vào</v>
      </c>
    </row>
    <row r="593" spans="1:3">
      <c r="A593" s="515">
        <f>IF('2.YCCN-Usecase'!A591="","",'2.YCCN-Usecase'!A591)</f>
        <v>67</v>
      </c>
      <c r="B593" s="126" t="str">
        <f>_xlfn.CONCAT('2.YCCN-Usecase'!B591,'2.YCCN-Usecase'!E591)</f>
        <v>Hàm gán dữ liệu vào bảng</v>
      </c>
      <c r="C593" s="127" t="str">
        <f t="shared" si="9"/>
        <v/>
      </c>
    </row>
    <row r="594" spans="1:3" ht="36">
      <c r="A594" s="515" t="str">
        <f>IF('2.YCCN-Usecase'!A592="","",'2.YCCN-Usecase'!A592)</f>
        <v/>
      </c>
      <c r="B594" s="126" t="str">
        <f>_xlfn.CONCAT('2.YCCN-Usecase'!B592,'2.YCCN-Usecase'!E592)</f>
        <v>QTHT chỉnh sửa thông tin. Hệ thống lưu lại thông tin mới của Hàm gán dữ liệu vào bảng</v>
      </c>
      <c r="C594" s="127" t="str">
        <f t="shared" si="9"/>
        <v>Dữ liệu đầu vào</v>
      </c>
    </row>
    <row r="595" spans="1:3" ht="36">
      <c r="A595" s="515" t="str">
        <f>IF('2.YCCN-Usecase'!A593="","",'2.YCCN-Usecase'!A593)</f>
        <v/>
      </c>
      <c r="B595" s="126" t="str">
        <f>_xlfn.CONCAT('2.YCCN-Usecase'!B593,'2.YCCN-Usecase'!E593)</f>
        <v>QTHT cấu hình các tham số. Hệ thống lưu lại tham số của  Hàm gán dữ liệu vào bảng</v>
      </c>
      <c r="C595" s="127" t="str">
        <f t="shared" si="9"/>
        <v>Dữ liệu đầu vào</v>
      </c>
    </row>
    <row r="596" spans="1:3" ht="54">
      <c r="A596" s="515" t="str">
        <f>IF('2.YCCN-Usecase'!A594="","",'2.YCCN-Usecase'!A594)</f>
        <v/>
      </c>
      <c r="B596" s="126" t="str">
        <f>_xlfn.CONCAT('2.YCCN-Usecase'!B594,'2.YCCN-Usecase'!E594)</f>
        <v>QTHT xem/điều chỉnh code của hàm ETL, Hệ thống hiển thị code của hàm và cho phép người dùng điều chỉnh  Hàm gán dữ liệu vào bảng</v>
      </c>
      <c r="C596" s="127" t="str">
        <f t="shared" si="9"/>
        <v>Dữ liệu đầu ra</v>
      </c>
    </row>
    <row r="597" spans="1:3" ht="54">
      <c r="A597" s="515" t="str">
        <f>IF('2.YCCN-Usecase'!A595="","",'2.YCCN-Usecase'!A595)</f>
        <v/>
      </c>
      <c r="B597" s="126" t="str">
        <f>_xlfn.CONCAT('2.YCCN-Usecase'!B595,'2.YCCN-Usecase'!E595)</f>
        <v>QTHT cấu hình dữ liệu mẫu để kiểm thử hàm ETL. Hệt hống cho người dùng nhập/tải lên dữ liệu mẫu Hàm gán dữ liệu vào bảng</v>
      </c>
      <c r="C597" s="127" t="str">
        <f t="shared" si="9"/>
        <v>Dữ liệu đầu vào</v>
      </c>
    </row>
    <row r="598" spans="1:3" ht="36">
      <c r="A598" s="515" t="str">
        <f>IF('2.YCCN-Usecase'!A596="","",'2.YCCN-Usecase'!A596)</f>
        <v/>
      </c>
      <c r="B598" s="126" t="str">
        <f>_xlfn.CONCAT('2.YCCN-Usecase'!B596,'2.YCCN-Usecase'!E596)</f>
        <v>QTHT chọn lưu. Hệ thống lưu thông tin cập nhật của  Hàm gán dữ liệu vào bảng</v>
      </c>
      <c r="C598" s="127" t="str">
        <f t="shared" si="9"/>
        <v>Dữ liệu đầu vào</v>
      </c>
    </row>
    <row r="599" spans="1:3" ht="36">
      <c r="A599" s="515" t="str">
        <f>IF('2.YCCN-Usecase'!A597="","",'2.YCCN-Usecase'!A597)</f>
        <v/>
      </c>
      <c r="B599" s="126" t="str">
        <f>_xlfn.CONCAT('2.YCCN-Usecase'!B597,'2.YCCN-Usecase'!E597)</f>
        <v>QTHT chọn chạy thử hàm ETL. Hệ thống chạy thử trên dữ liệu mẫu của  Hàm gán dữ liệu vào bảng</v>
      </c>
      <c r="C599" s="127" t="str">
        <f t="shared" si="9"/>
        <v>Dữ liệu đầu vào</v>
      </c>
    </row>
    <row r="600" spans="1:3" ht="36">
      <c r="A600" s="515" t="str">
        <f>IF('2.YCCN-Usecase'!A598="","",'2.YCCN-Usecase'!A598)</f>
        <v/>
      </c>
      <c r="B600" s="126" t="str">
        <f>_xlfn.CONCAT('2.YCCN-Usecase'!B598,'2.YCCN-Usecase'!E598)</f>
        <v>QTHT chọn hiển thị kết quả. Hệ thống hiển thị kết quả chạy thử  Hàm gán dữ liệu vào bảng</v>
      </c>
      <c r="C600" s="127" t="str">
        <f t="shared" si="9"/>
        <v>Dữ liệu đầu vào</v>
      </c>
    </row>
    <row r="601" spans="1:3" ht="36">
      <c r="A601" s="515" t="str">
        <f>IF('2.YCCN-Usecase'!A599="","",'2.YCCN-Usecase'!A599)</f>
        <v/>
      </c>
      <c r="B601" s="126" t="str">
        <f>_xlfn.CONCAT('2.YCCN-Usecase'!B599,'2.YCCN-Usecase'!E599)</f>
        <v>QTHT chọn xuất bản hàm ETL. Hệ thống xuất bản  Hàm gán dữ liệu vào bảng</v>
      </c>
      <c r="C601" s="127" t="str">
        <f t="shared" si="9"/>
        <v>Dữ liệu đầu vào</v>
      </c>
    </row>
    <row r="602" spans="1:3">
      <c r="A602" s="515">
        <f>IF('2.YCCN-Usecase'!A600="","",'2.YCCN-Usecase'!A600)</f>
        <v>68</v>
      </c>
      <c r="B602" s="126" t="str">
        <f>_xlfn.CONCAT('2.YCCN-Usecase'!B600,'2.YCCN-Usecase'!E600)</f>
        <v>Hàm gán và cập nhật dữ liệu theo khóa</v>
      </c>
      <c r="C602" s="127" t="str">
        <f t="shared" si="9"/>
        <v/>
      </c>
    </row>
    <row r="603" spans="1:3" ht="36">
      <c r="A603" s="515" t="str">
        <f>IF('2.YCCN-Usecase'!A601="","",'2.YCCN-Usecase'!A601)</f>
        <v/>
      </c>
      <c r="B603" s="126" t="str">
        <f>_xlfn.CONCAT('2.YCCN-Usecase'!B601,'2.YCCN-Usecase'!E601)</f>
        <v>QTHT chỉnh sửa thông tin. Hệ thống lưu lại thông tin mới của Hàm gán và cập nhật dữ liệu theo khóa</v>
      </c>
      <c r="C603" s="127" t="str">
        <f t="shared" si="9"/>
        <v>Dữ liệu đầu vào</v>
      </c>
    </row>
    <row r="604" spans="1:3" ht="36">
      <c r="A604" s="515" t="str">
        <f>IF('2.YCCN-Usecase'!A602="","",'2.YCCN-Usecase'!A602)</f>
        <v/>
      </c>
      <c r="B604" s="126" t="str">
        <f>_xlfn.CONCAT('2.YCCN-Usecase'!B602,'2.YCCN-Usecase'!E602)</f>
        <v>QTHT cấu hình các tham số. Hệ thống lưu lại tham số của  Hàm gán và cập nhật dữ liệu theo khóa</v>
      </c>
      <c r="C604" s="127" t="str">
        <f t="shared" si="9"/>
        <v>Dữ liệu đầu vào</v>
      </c>
    </row>
    <row r="605" spans="1:3" ht="54">
      <c r="A605" s="515" t="str">
        <f>IF('2.YCCN-Usecase'!A603="","",'2.YCCN-Usecase'!A603)</f>
        <v/>
      </c>
      <c r="B605" s="126" t="str">
        <f>_xlfn.CONCAT('2.YCCN-Usecase'!B603,'2.YCCN-Usecase'!E603)</f>
        <v>QTHT xem/điều chỉnh code của hàm ETL, Hệ thống hiển thị code của hàm và cho phép người dùng điều chỉnh  Hàm gán và cập nhật dữ liệu theo khóa</v>
      </c>
      <c r="C605" s="127" t="str">
        <f t="shared" si="9"/>
        <v>Dữ liệu đầu ra</v>
      </c>
    </row>
    <row r="606" spans="1:3" ht="54">
      <c r="A606" s="515" t="str">
        <f>IF('2.YCCN-Usecase'!A604="","",'2.YCCN-Usecase'!A604)</f>
        <v/>
      </c>
      <c r="B606" s="126" t="str">
        <f>_xlfn.CONCAT('2.YCCN-Usecase'!B604,'2.YCCN-Usecase'!E604)</f>
        <v>QTHT cấu hình dữ liệu mẫu để kiểm thử hàm ETL. Hệt hống cho người dùng nhập/tải lên dữ liệu mẫu Hàm gán và cập nhật dữ liệu theo khóa</v>
      </c>
      <c r="C606" s="127" t="str">
        <f t="shared" si="9"/>
        <v>Dữ liệu đầu vào</v>
      </c>
    </row>
    <row r="607" spans="1:3" ht="36">
      <c r="A607" s="515" t="str">
        <f>IF('2.YCCN-Usecase'!A605="","",'2.YCCN-Usecase'!A605)</f>
        <v/>
      </c>
      <c r="B607" s="126" t="str">
        <f>_xlfn.CONCAT('2.YCCN-Usecase'!B605,'2.YCCN-Usecase'!E605)</f>
        <v>QTHT chọn lưu. Hệ thống lưu thông tin cập nhật của  Hàm gán và cập nhật dữ liệu theo khóa</v>
      </c>
      <c r="C607" s="127" t="str">
        <f t="shared" si="9"/>
        <v>Dữ liệu đầu vào</v>
      </c>
    </row>
    <row r="608" spans="1:3" ht="54">
      <c r="A608" s="515" t="str">
        <f>IF('2.YCCN-Usecase'!A606="","",'2.YCCN-Usecase'!A606)</f>
        <v/>
      </c>
      <c r="B608" s="126" t="str">
        <f>_xlfn.CONCAT('2.YCCN-Usecase'!B606,'2.YCCN-Usecase'!E606)</f>
        <v>QTHT chọn chạy thử hàm ETL. Hệ thống chạy thử trên dữ liệu mẫu của  Hàm gán và cập nhật dữ liệu theo khóa</v>
      </c>
      <c r="C608" s="127" t="str">
        <f t="shared" si="9"/>
        <v>Dữ liệu đầu vào</v>
      </c>
    </row>
    <row r="609" spans="1:3" ht="36">
      <c r="A609" s="515" t="str">
        <f>IF('2.YCCN-Usecase'!A607="","",'2.YCCN-Usecase'!A607)</f>
        <v/>
      </c>
      <c r="B609" s="126" t="str">
        <f>_xlfn.CONCAT('2.YCCN-Usecase'!B607,'2.YCCN-Usecase'!E607)</f>
        <v>QTHT chọn hiển thị kết quả. Hệ thống hiển thị kết quả chạy thử  Hàm gán và cập nhật dữ liệu theo khóa</v>
      </c>
      <c r="C609" s="127" t="str">
        <f t="shared" si="9"/>
        <v>Dữ liệu đầu vào</v>
      </c>
    </row>
    <row r="610" spans="1:3" ht="36">
      <c r="A610" s="515" t="str">
        <f>IF('2.YCCN-Usecase'!A608="","",'2.YCCN-Usecase'!A608)</f>
        <v/>
      </c>
      <c r="B610" s="126" t="str">
        <f>_xlfn.CONCAT('2.YCCN-Usecase'!B608,'2.YCCN-Usecase'!E608)</f>
        <v>QTHT chọn xuất bản hàm ETL. Hệ thống xuất bản  Hàm gán và cập nhật dữ liệu theo khóa</v>
      </c>
      <c r="C610" s="127" t="str">
        <f t="shared" si="9"/>
        <v>Dữ liệu đầu vào</v>
      </c>
    </row>
    <row r="611" spans="1:3">
      <c r="A611" s="515">
        <f>IF('2.YCCN-Usecase'!A609="","",'2.YCCN-Usecase'!A609)</f>
        <v>69</v>
      </c>
      <c r="B611" s="126" t="str">
        <f>_xlfn.CONCAT('2.YCCN-Usecase'!B609,'2.YCCN-Usecase'!E609)</f>
        <v>Hàm gán và xóa dữ liệu theo khóa</v>
      </c>
      <c r="C611" s="127" t="str">
        <f t="shared" si="9"/>
        <v/>
      </c>
    </row>
    <row r="612" spans="1:3" ht="36">
      <c r="A612" s="515" t="str">
        <f>IF('2.YCCN-Usecase'!A610="","",'2.YCCN-Usecase'!A610)</f>
        <v/>
      </c>
      <c r="B612" s="126" t="str">
        <f>_xlfn.CONCAT('2.YCCN-Usecase'!B610,'2.YCCN-Usecase'!E610)</f>
        <v>QTHT chỉnh sửa thông tin. Hệ thống lưu lại thông tin mới của Hàm gán và xóa dữ liệu theo khóa</v>
      </c>
      <c r="C612" s="127" t="str">
        <f t="shared" si="9"/>
        <v>Yêu cầu truy vấn</v>
      </c>
    </row>
    <row r="613" spans="1:3" ht="36">
      <c r="A613" s="515" t="str">
        <f>IF('2.YCCN-Usecase'!A611="","",'2.YCCN-Usecase'!A611)</f>
        <v/>
      </c>
      <c r="B613" s="126" t="str">
        <f>_xlfn.CONCAT('2.YCCN-Usecase'!B611,'2.YCCN-Usecase'!E611)</f>
        <v>QTHT cấu hình các tham số. Hệ thống lưu lại tham số của  Hàm gán và xóa dữ liệu theo khóa</v>
      </c>
      <c r="C613" s="127" t="str">
        <f t="shared" si="9"/>
        <v>Yêu cầu truy vấn</v>
      </c>
    </row>
    <row r="614" spans="1:3" ht="54">
      <c r="A614" s="515" t="str">
        <f>IF('2.YCCN-Usecase'!A612="","",'2.YCCN-Usecase'!A612)</f>
        <v/>
      </c>
      <c r="B614" s="126" t="str">
        <f>_xlfn.CONCAT('2.YCCN-Usecase'!B612,'2.YCCN-Usecase'!E612)</f>
        <v>QTHT xem/điều chỉnh code của hàm ETL, Hệ thống hiển thị code của hàm và cho phép người dùng điều chỉnh  Hàm gán và xóa dữ liệu theo khóa</v>
      </c>
      <c r="C614" s="127" t="str">
        <f t="shared" si="9"/>
        <v>Dữ liệu đầu ra</v>
      </c>
    </row>
    <row r="615" spans="1:3" ht="54">
      <c r="A615" s="515" t="str">
        <f>IF('2.YCCN-Usecase'!A613="","",'2.YCCN-Usecase'!A613)</f>
        <v/>
      </c>
      <c r="B615" s="126" t="str">
        <f>_xlfn.CONCAT('2.YCCN-Usecase'!B613,'2.YCCN-Usecase'!E613)</f>
        <v>QTHT cấu hình dữ liệu mẫu để kiểm thử hàm ETL. Hệt hống cho người dùng nhập/tải lên dữ liệu mẫu Hàm gán và xóa dữ liệu theo khóa</v>
      </c>
      <c r="C615" s="127" t="str">
        <f t="shared" si="9"/>
        <v>Yêu cầu truy vấn</v>
      </c>
    </row>
    <row r="616" spans="1:3" ht="36">
      <c r="A616" s="515" t="str">
        <f>IF('2.YCCN-Usecase'!A614="","",'2.YCCN-Usecase'!A614)</f>
        <v/>
      </c>
      <c r="B616" s="126" t="str">
        <f>_xlfn.CONCAT('2.YCCN-Usecase'!B614,'2.YCCN-Usecase'!E614)</f>
        <v>QTHT chọn lưu. Hệ thống lưu thông tin cập nhật của  Hàm gán và xóa dữ liệu theo khóa</v>
      </c>
      <c r="C616" s="127" t="str">
        <f t="shared" si="9"/>
        <v>Yêu cầu truy vấn</v>
      </c>
    </row>
    <row r="617" spans="1:3" ht="54">
      <c r="A617" s="515" t="str">
        <f>IF('2.YCCN-Usecase'!A615="","",'2.YCCN-Usecase'!A615)</f>
        <v/>
      </c>
      <c r="B617" s="126" t="str">
        <f>_xlfn.CONCAT('2.YCCN-Usecase'!B615,'2.YCCN-Usecase'!E615)</f>
        <v>QTHT chọn chạy thử hàm ETL. Hệ thống chạy thử trên dữ liệu mẫu của  Hàm gán và xóa dữ liệu theo khóa</v>
      </c>
      <c r="C617" s="127" t="str">
        <f t="shared" si="9"/>
        <v>Yêu cầu truy vấn</v>
      </c>
    </row>
    <row r="618" spans="1:3" ht="36">
      <c r="A618" s="515" t="str">
        <f>IF('2.YCCN-Usecase'!A616="","",'2.YCCN-Usecase'!A616)</f>
        <v/>
      </c>
      <c r="B618" s="126" t="str">
        <f>_xlfn.CONCAT('2.YCCN-Usecase'!B616,'2.YCCN-Usecase'!E616)</f>
        <v>QTHT chọn hiển thị kết quả. Hệ thống hiển thị kết quả chạy thử  Hàm gán và xóa dữ liệu theo khóa</v>
      </c>
      <c r="C618" s="127" t="str">
        <f t="shared" si="9"/>
        <v>Yêu cầu truy vấn</v>
      </c>
    </row>
    <row r="619" spans="1:3" ht="36">
      <c r="A619" s="515" t="str">
        <f>IF('2.YCCN-Usecase'!A617="","",'2.YCCN-Usecase'!A617)</f>
        <v/>
      </c>
      <c r="B619" s="126" t="str">
        <f>_xlfn.CONCAT('2.YCCN-Usecase'!B617,'2.YCCN-Usecase'!E617)</f>
        <v>QTHT chọn xuất bản hàm ETL. Hệ thống xuất bản  Hàm gán và xóa dữ liệu theo khóa</v>
      </c>
      <c r="C619" s="127" t="str">
        <f t="shared" si="9"/>
        <v>Yêu cầu truy vấn</v>
      </c>
    </row>
    <row r="620" spans="1:3">
      <c r="A620" s="515">
        <f>IF('2.YCCN-Usecase'!A618="","",'2.YCCN-Usecase'!A618)</f>
        <v>70</v>
      </c>
      <c r="B620" s="126" t="str">
        <f>_xlfn.CONCAT('2.YCCN-Usecase'!B618,'2.YCCN-Usecase'!E618)</f>
        <v>Hàm gán tất cả dữ liệu vào bảng</v>
      </c>
      <c r="C620" s="127" t="str">
        <f t="shared" si="9"/>
        <v/>
      </c>
    </row>
    <row r="621" spans="1:3" ht="36">
      <c r="A621" s="515" t="str">
        <f>IF('2.YCCN-Usecase'!A619="","",'2.YCCN-Usecase'!A619)</f>
        <v/>
      </c>
      <c r="B621" s="126" t="str">
        <f>_xlfn.CONCAT('2.YCCN-Usecase'!B619,'2.YCCN-Usecase'!E619)</f>
        <v>QTHT chỉnh sửa thông tin. Hệ thống lưu lại thông tin mới của Hàm gán tất cả dữ liệu vào bảng</v>
      </c>
      <c r="C621" s="127" t="str">
        <f t="shared" si="9"/>
        <v>Dữ liệu đầu vào</v>
      </c>
    </row>
    <row r="622" spans="1:3" ht="36">
      <c r="A622" s="515" t="str">
        <f>IF('2.YCCN-Usecase'!A620="","",'2.YCCN-Usecase'!A620)</f>
        <v/>
      </c>
      <c r="B622" s="126" t="str">
        <f>_xlfn.CONCAT('2.YCCN-Usecase'!B620,'2.YCCN-Usecase'!E620)</f>
        <v>QTHT cấu hình các tham số. Hệ thống lưu lại tham số của  Hàm gán tất cả dữ liệu vào bảng</v>
      </c>
      <c r="C622" s="127" t="str">
        <f t="shared" si="9"/>
        <v>Dữ liệu đầu vào</v>
      </c>
    </row>
    <row r="623" spans="1:3" ht="54">
      <c r="A623" s="515" t="str">
        <f>IF('2.YCCN-Usecase'!A621="","",'2.YCCN-Usecase'!A621)</f>
        <v/>
      </c>
      <c r="B623" s="126" t="str">
        <f>_xlfn.CONCAT('2.YCCN-Usecase'!B621,'2.YCCN-Usecase'!E621)</f>
        <v>QTHT xem/điều chỉnh code của hàm ETL, Hệ thống hiển thị code của hàm và cho phép người dùng điều chỉnh  Hàm gán tất cả dữ liệu vào bảng</v>
      </c>
      <c r="C623" s="127" t="str">
        <f t="shared" si="9"/>
        <v>Dữ liệu đầu ra</v>
      </c>
    </row>
    <row r="624" spans="1:3" ht="54">
      <c r="A624" s="515" t="str">
        <f>IF('2.YCCN-Usecase'!A622="","",'2.YCCN-Usecase'!A622)</f>
        <v/>
      </c>
      <c r="B624" s="126" t="str">
        <f>_xlfn.CONCAT('2.YCCN-Usecase'!B622,'2.YCCN-Usecase'!E622)</f>
        <v>QTHT cấu hình dữ liệu mẫu để kiểm thử hàm ETL. Hệt hống cho người dùng nhập/tải lên dữ liệu mẫu Hàm gán tất cả dữ liệu vào bảng</v>
      </c>
      <c r="C624" s="127" t="str">
        <f t="shared" si="9"/>
        <v>Dữ liệu đầu vào</v>
      </c>
    </row>
    <row r="625" spans="1:3" ht="36">
      <c r="A625" s="515" t="str">
        <f>IF('2.YCCN-Usecase'!A623="","",'2.YCCN-Usecase'!A623)</f>
        <v/>
      </c>
      <c r="B625" s="126" t="str">
        <f>_xlfn.CONCAT('2.YCCN-Usecase'!B623,'2.YCCN-Usecase'!E623)</f>
        <v>QTHT chọn lưu. Hệ thống lưu thông tin cập nhật của  Hàm gán tất cả dữ liệu vào bảng</v>
      </c>
      <c r="C625" s="127" t="str">
        <f t="shared" si="9"/>
        <v>Dữ liệu đầu vào</v>
      </c>
    </row>
    <row r="626" spans="1:3" ht="54">
      <c r="A626" s="515" t="str">
        <f>IF('2.YCCN-Usecase'!A624="","",'2.YCCN-Usecase'!A624)</f>
        <v/>
      </c>
      <c r="B626" s="126" t="str">
        <f>_xlfn.CONCAT('2.YCCN-Usecase'!B624,'2.YCCN-Usecase'!E624)</f>
        <v>QTHT chọn chạy thử hàm ETL. Hệ thống chạy thử trên dữ liệu mẫu của  Hàm gán tất cả dữ liệu vào bảng</v>
      </c>
      <c r="C626" s="127" t="str">
        <f t="shared" si="9"/>
        <v>Dữ liệu đầu vào</v>
      </c>
    </row>
    <row r="627" spans="1:3" ht="36">
      <c r="A627" s="515" t="str">
        <f>IF('2.YCCN-Usecase'!A625="","",'2.YCCN-Usecase'!A625)</f>
        <v/>
      </c>
      <c r="B627" s="126" t="str">
        <f>_xlfn.CONCAT('2.YCCN-Usecase'!B625,'2.YCCN-Usecase'!E625)</f>
        <v>QTHT chọn hiển thị kết quả. Hệ thống hiển thị kết quả chạy thử  Hàm gán tất cả dữ liệu vào bảng</v>
      </c>
      <c r="C627" s="127" t="str">
        <f t="shared" si="9"/>
        <v>Dữ liệu đầu vào</v>
      </c>
    </row>
    <row r="628" spans="1:3" ht="36">
      <c r="A628" s="515" t="str">
        <f>IF('2.YCCN-Usecase'!A626="","",'2.YCCN-Usecase'!A626)</f>
        <v/>
      </c>
      <c r="B628" s="126" t="str">
        <f>_xlfn.CONCAT('2.YCCN-Usecase'!B626,'2.YCCN-Usecase'!E626)</f>
        <v>QTHT chọn xuất bản hàm ETL. Hệ thống xuất bản  Hàm gán tất cả dữ liệu vào bảng</v>
      </c>
      <c r="C628" s="127" t="str">
        <f t="shared" si="9"/>
        <v>Dữ liệu đầu vào</v>
      </c>
    </row>
    <row r="629" spans="1:3">
      <c r="A629" s="515">
        <f>IF('2.YCCN-Usecase'!A627="","",'2.YCCN-Usecase'!A627)</f>
        <v>71</v>
      </c>
      <c r="B629" s="126" t="str">
        <f>_xlfn.CONCAT('2.YCCN-Usecase'!B627,'2.YCCN-Usecase'!E627)</f>
        <v>Hàm lưu dự phòng danh sách bảng</v>
      </c>
      <c r="C629" s="127" t="str">
        <f t="shared" si="9"/>
        <v/>
      </c>
    </row>
    <row r="630" spans="1:3" ht="36">
      <c r="A630" s="515" t="str">
        <f>IF('2.YCCN-Usecase'!A628="","",'2.YCCN-Usecase'!A628)</f>
        <v/>
      </c>
      <c r="B630" s="126" t="str">
        <f>_xlfn.CONCAT('2.YCCN-Usecase'!B628,'2.YCCN-Usecase'!E628)</f>
        <v>QTHT chỉnh sửa thông tin. Hệ thống lưu lại thông tin mới của Hàm lưu dự phòng danh sách bảng</v>
      </c>
      <c r="C630" s="127" t="str">
        <f t="shared" si="9"/>
        <v>Dữ liệu đầu vào</v>
      </c>
    </row>
    <row r="631" spans="1:3" ht="36">
      <c r="A631" s="515" t="str">
        <f>IF('2.YCCN-Usecase'!A629="","",'2.YCCN-Usecase'!A629)</f>
        <v/>
      </c>
      <c r="B631" s="126" t="str">
        <f>_xlfn.CONCAT('2.YCCN-Usecase'!B629,'2.YCCN-Usecase'!E629)</f>
        <v>QTHT cấu hình các tham số. Hệ thống lưu lại tham số của  Hàm lưu dự phòng danh sách bảng</v>
      </c>
      <c r="C631" s="127" t="str">
        <f t="shared" si="9"/>
        <v>Dữ liệu đầu vào</v>
      </c>
    </row>
    <row r="632" spans="1:3" ht="54">
      <c r="A632" s="515" t="str">
        <f>IF('2.YCCN-Usecase'!A630="","",'2.YCCN-Usecase'!A630)</f>
        <v/>
      </c>
      <c r="B632" s="126" t="str">
        <f>_xlfn.CONCAT('2.YCCN-Usecase'!B630,'2.YCCN-Usecase'!E630)</f>
        <v>QTHT xem/điều chỉnh code của hàm ETL, Hệ thống hiển thị code của hàm và cho phép người dùng điều chỉnh  Hàm lưu dự phòng danh sách bảng</v>
      </c>
      <c r="C632" s="127" t="str">
        <f t="shared" si="9"/>
        <v>Dữ liệu đầu ra</v>
      </c>
    </row>
    <row r="633" spans="1:3" ht="54">
      <c r="A633" s="515" t="str">
        <f>IF('2.YCCN-Usecase'!A631="","",'2.YCCN-Usecase'!A631)</f>
        <v/>
      </c>
      <c r="B633" s="126" t="str">
        <f>_xlfn.CONCAT('2.YCCN-Usecase'!B631,'2.YCCN-Usecase'!E631)</f>
        <v>QTHT cấu hình dữ liệu mẫu để kiểm thử hàm ETL. Hệt hống cho người dùng nhập/tải lên dữ liệu mẫu Hàm lưu dự phòng danh sách bảng</v>
      </c>
      <c r="C633" s="127" t="str">
        <f t="shared" si="9"/>
        <v>Dữ liệu đầu vào</v>
      </c>
    </row>
    <row r="634" spans="1:3" ht="36">
      <c r="A634" s="515" t="str">
        <f>IF('2.YCCN-Usecase'!A632="","",'2.YCCN-Usecase'!A632)</f>
        <v/>
      </c>
      <c r="B634" s="126" t="str">
        <f>_xlfn.CONCAT('2.YCCN-Usecase'!B632,'2.YCCN-Usecase'!E632)</f>
        <v>QTHT chọn lưu. Hệ thống lưu thông tin cập nhật của  Hàm lưu dự phòng danh sách bảng</v>
      </c>
      <c r="C634" s="127" t="str">
        <f t="shared" si="9"/>
        <v>Dữ liệu đầu vào</v>
      </c>
    </row>
    <row r="635" spans="1:3" ht="54">
      <c r="A635" s="515" t="str">
        <f>IF('2.YCCN-Usecase'!A633="","",'2.YCCN-Usecase'!A633)</f>
        <v/>
      </c>
      <c r="B635" s="126" t="str">
        <f>_xlfn.CONCAT('2.YCCN-Usecase'!B633,'2.YCCN-Usecase'!E633)</f>
        <v>QTHT chọn chạy thử hàm ETL. Hệ thống chạy thử trên dữ liệu mẫu của  Hàm lưu dự phòng danh sách bảng</v>
      </c>
      <c r="C635" s="127" t="str">
        <f t="shared" si="9"/>
        <v>Dữ liệu đầu vào</v>
      </c>
    </row>
    <row r="636" spans="1:3" ht="36">
      <c r="A636" s="515" t="str">
        <f>IF('2.YCCN-Usecase'!A634="","",'2.YCCN-Usecase'!A634)</f>
        <v/>
      </c>
      <c r="B636" s="126" t="str">
        <f>_xlfn.CONCAT('2.YCCN-Usecase'!B634,'2.YCCN-Usecase'!E634)</f>
        <v>QTHT chọn hiển thị kết quả. Hệ thống hiển thị kết quả chạy thử  Hàm lưu dự phòng danh sách bảng</v>
      </c>
      <c r="C636" s="127" t="str">
        <f t="shared" si="9"/>
        <v>Dữ liệu đầu vào</v>
      </c>
    </row>
    <row r="637" spans="1:3" ht="36">
      <c r="A637" s="515" t="str">
        <f>IF('2.YCCN-Usecase'!A635="","",'2.YCCN-Usecase'!A635)</f>
        <v/>
      </c>
      <c r="B637" s="126" t="str">
        <f>_xlfn.CONCAT('2.YCCN-Usecase'!B635,'2.YCCN-Usecase'!E635)</f>
        <v>QTHT chọn xuất bản hàm ETL. Hệ thống xuất bản  Hàm lưu dự phòng danh sách bảng</v>
      </c>
      <c r="C637" s="127" t="str">
        <f t="shared" si="9"/>
        <v>Dữ liệu đầu vào</v>
      </c>
    </row>
    <row r="638" spans="1:3">
      <c r="A638" s="515">
        <f>IF('2.YCCN-Usecase'!A636="","",'2.YCCN-Usecase'!A636)</f>
        <v>72</v>
      </c>
      <c r="B638" s="126" t="str">
        <f>_xlfn.CONCAT('2.YCCN-Usecase'!B636,'2.YCCN-Usecase'!E636)</f>
        <v>Hàm lưu dự phòng CSDL</v>
      </c>
      <c r="C638" s="127" t="str">
        <f t="shared" si="9"/>
        <v/>
      </c>
    </row>
    <row r="639" spans="1:3" ht="36">
      <c r="A639" s="515" t="str">
        <f>IF('2.YCCN-Usecase'!A637="","",'2.YCCN-Usecase'!A637)</f>
        <v/>
      </c>
      <c r="B639" s="126" t="str">
        <f>_xlfn.CONCAT('2.YCCN-Usecase'!B637,'2.YCCN-Usecase'!E637)</f>
        <v>QTHT chỉnh sửa thông tin. Hệ thống lưu lại thông tin mới của Hàm lưu dự phòng CSDL</v>
      </c>
      <c r="C639" s="127" t="str">
        <f t="shared" si="9"/>
        <v>Dữ liệu đầu vào</v>
      </c>
    </row>
    <row r="640" spans="1:3" ht="36">
      <c r="A640" s="515" t="str">
        <f>IF('2.YCCN-Usecase'!A638="","",'2.YCCN-Usecase'!A638)</f>
        <v/>
      </c>
      <c r="B640" s="126" t="str">
        <f>_xlfn.CONCAT('2.YCCN-Usecase'!B638,'2.YCCN-Usecase'!E638)</f>
        <v>QTHT cấu hình các tham số. Hệ thống lưu lại tham số của  Hàm lưu dự phòng CSDL</v>
      </c>
      <c r="C640" s="127" t="str">
        <f t="shared" si="9"/>
        <v>Dữ liệu đầu vào</v>
      </c>
    </row>
    <row r="641" spans="1:3" ht="54">
      <c r="A641" s="515" t="str">
        <f>IF('2.YCCN-Usecase'!A639="","",'2.YCCN-Usecase'!A639)</f>
        <v/>
      </c>
      <c r="B641" s="126" t="str">
        <f>_xlfn.CONCAT('2.YCCN-Usecase'!B639,'2.YCCN-Usecase'!E639)</f>
        <v>QTHT xem/điều chỉnh code của hàm ETL, Hệ thống hiển thị code của hàm và cho phép người dùng điều chỉnh  Hàm lưu dự phòng CSDL</v>
      </c>
      <c r="C641" s="127" t="str">
        <f t="shared" si="9"/>
        <v>Dữ liệu đầu ra</v>
      </c>
    </row>
    <row r="642" spans="1:3" ht="54">
      <c r="A642" s="515" t="str">
        <f>IF('2.YCCN-Usecase'!A640="","",'2.YCCN-Usecase'!A640)</f>
        <v/>
      </c>
      <c r="B642" s="126" t="str">
        <f>_xlfn.CONCAT('2.YCCN-Usecase'!B640,'2.YCCN-Usecase'!E640)</f>
        <v>QTHT cấu hình dữ liệu mẫu để kiểm thử hàm ETL. Hệt hống cho người dùng nhập/tải lên dữ liệu mẫu Hàm lưu dự phòng CSDL</v>
      </c>
      <c r="C642" s="127" t="str">
        <f t="shared" si="9"/>
        <v>Dữ liệu đầu vào</v>
      </c>
    </row>
    <row r="643" spans="1:3" ht="36">
      <c r="A643" s="515" t="str">
        <f>IF('2.YCCN-Usecase'!A641="","",'2.YCCN-Usecase'!A641)</f>
        <v/>
      </c>
      <c r="B643" s="126" t="str">
        <f>_xlfn.CONCAT('2.YCCN-Usecase'!B641,'2.YCCN-Usecase'!E641)</f>
        <v>QTHT chọn lưu. Hệ thống lưu thông tin cập nhật của  Hàm lưu dự phòng CSDL</v>
      </c>
      <c r="C643" s="127" t="str">
        <f t="shared" si="9"/>
        <v>Dữ liệu đầu vào</v>
      </c>
    </row>
    <row r="644" spans="1:3" ht="36">
      <c r="A644" s="515" t="str">
        <f>IF('2.YCCN-Usecase'!A642="","",'2.YCCN-Usecase'!A642)</f>
        <v/>
      </c>
      <c r="B644" s="126" t="str">
        <f>_xlfn.CONCAT('2.YCCN-Usecase'!B642,'2.YCCN-Usecase'!E642)</f>
        <v>QTHT chọn chạy thử hàm ETL. Hệ thống chạy thử trên dữ liệu mẫu của  Hàm lưu dự phòng CSDL</v>
      </c>
      <c r="C644" s="127" t="str">
        <f t="shared" ref="C644:C707" si="10">IF(A644&lt;&gt;"","",IF(OR(ISNUMBER(SEARCH("xem",B644)),ISNUMBER(SEARCH("sao chép",B644))),"Dữ liệu đầu ra",IF(OR(ISNUMBER(SEARCH("tìm kiếm",B644)),ISNUMBER(SEARCH("xóa",B644)),ISNUMBER(SEARCH("lọc",B644))),"Yêu cầu truy vấn","Dữ liệu đầu vào")))</f>
        <v>Dữ liệu đầu vào</v>
      </c>
    </row>
    <row r="645" spans="1:3" ht="36">
      <c r="A645" s="515" t="str">
        <f>IF('2.YCCN-Usecase'!A643="","",'2.YCCN-Usecase'!A643)</f>
        <v/>
      </c>
      <c r="B645" s="126" t="str">
        <f>_xlfn.CONCAT('2.YCCN-Usecase'!B643,'2.YCCN-Usecase'!E643)</f>
        <v>QTHT chọn hiển thị kết quả. Hệ thống hiển thị kết quả chạy thử  Hàm lưu dự phòng CSDL</v>
      </c>
      <c r="C645" s="127" t="str">
        <f t="shared" si="10"/>
        <v>Dữ liệu đầu vào</v>
      </c>
    </row>
    <row r="646" spans="1:3" ht="36">
      <c r="A646" s="515" t="str">
        <f>IF('2.YCCN-Usecase'!A644="","",'2.YCCN-Usecase'!A644)</f>
        <v/>
      </c>
      <c r="B646" s="126" t="str">
        <f>_xlfn.CONCAT('2.YCCN-Usecase'!B644,'2.YCCN-Usecase'!E644)</f>
        <v>QTHT chọn xuất bản hàm ETL. Hệ thống xuất bản  Hàm lưu dự phòng CSDL</v>
      </c>
      <c r="C646" s="127" t="str">
        <f t="shared" si="10"/>
        <v>Dữ liệu đầu vào</v>
      </c>
    </row>
    <row r="647" spans="1:3">
      <c r="A647" s="515" t="str">
        <f>IF('2.YCCN-Usecase'!A645="","",'2.YCCN-Usecase'!A645)</f>
        <v/>
      </c>
      <c r="B647" s="126" t="str">
        <f>_xlfn.CONCAT('2.YCCN-Usecase'!B645,'2.YCCN-Usecase'!E645)</f>
        <v>Hàm xử lý dữ liệu</v>
      </c>
      <c r="C647" s="127" t="str">
        <f t="shared" si="10"/>
        <v>Dữ liệu đầu vào</v>
      </c>
    </row>
    <row r="648" spans="1:3">
      <c r="A648" s="515">
        <f>IF('2.YCCN-Usecase'!A646="","",'2.YCCN-Usecase'!A646)</f>
        <v>73</v>
      </c>
      <c r="B648" s="126" t="str">
        <f>_xlfn.CONCAT('2.YCCN-Usecase'!B646,'2.YCCN-Usecase'!E646)</f>
        <v>Hàm chuyển đổi json thành json</v>
      </c>
      <c r="C648" s="127" t="str">
        <f t="shared" si="10"/>
        <v/>
      </c>
    </row>
    <row r="649" spans="1:3" ht="36">
      <c r="A649" s="515" t="str">
        <f>IF('2.YCCN-Usecase'!A647="","",'2.YCCN-Usecase'!A647)</f>
        <v/>
      </c>
      <c r="B649" s="126" t="str">
        <f>_xlfn.CONCAT('2.YCCN-Usecase'!B647,'2.YCCN-Usecase'!E647)</f>
        <v>QTHT chỉnh sửa thông tin. Hệ thống lưu lại thông tin mới của Hàm chuyển đổi json thành json</v>
      </c>
      <c r="C649" s="127" t="str">
        <f t="shared" si="10"/>
        <v>Dữ liệu đầu vào</v>
      </c>
    </row>
    <row r="650" spans="1:3" ht="36">
      <c r="A650" s="515" t="str">
        <f>IF('2.YCCN-Usecase'!A648="","",'2.YCCN-Usecase'!A648)</f>
        <v/>
      </c>
      <c r="B650" s="126" t="str">
        <f>_xlfn.CONCAT('2.YCCN-Usecase'!B648,'2.YCCN-Usecase'!E648)</f>
        <v>QTHT cấu hình các tham số. Hệ thống lưu lại tham số của  Hàm chuyển đổi json thành json</v>
      </c>
      <c r="C650" s="127" t="str">
        <f t="shared" si="10"/>
        <v>Dữ liệu đầu vào</v>
      </c>
    </row>
    <row r="651" spans="1:3" ht="54">
      <c r="A651" s="515" t="str">
        <f>IF('2.YCCN-Usecase'!A649="","",'2.YCCN-Usecase'!A649)</f>
        <v/>
      </c>
      <c r="B651" s="126" t="str">
        <f>_xlfn.CONCAT('2.YCCN-Usecase'!B649,'2.YCCN-Usecase'!E649)</f>
        <v>QTHT xem/điều chỉnh code của hàm ETL, Hệ thống hiển thị code của hàm và cho phép người dùng điều chỉnh  Hàm chuyển đổi json thành json</v>
      </c>
      <c r="C651" s="127" t="str">
        <f t="shared" si="10"/>
        <v>Dữ liệu đầu ra</v>
      </c>
    </row>
    <row r="652" spans="1:3" ht="54">
      <c r="A652" s="515" t="str">
        <f>IF('2.YCCN-Usecase'!A650="","",'2.YCCN-Usecase'!A650)</f>
        <v/>
      </c>
      <c r="B652" s="126" t="str">
        <f>_xlfn.CONCAT('2.YCCN-Usecase'!B650,'2.YCCN-Usecase'!E650)</f>
        <v>QTHT cấu hình dữ liệu mẫu để kiểm thử hàm ETL. Hệt hống cho người dùng nhập/tải lên dữ liệu mẫu Hàm chuyển đổi json thành json</v>
      </c>
      <c r="C652" s="127" t="str">
        <f t="shared" si="10"/>
        <v>Dữ liệu đầu vào</v>
      </c>
    </row>
    <row r="653" spans="1:3" ht="36">
      <c r="A653" s="515" t="str">
        <f>IF('2.YCCN-Usecase'!A651="","",'2.YCCN-Usecase'!A651)</f>
        <v/>
      </c>
      <c r="B653" s="126" t="str">
        <f>_xlfn.CONCAT('2.YCCN-Usecase'!B651,'2.YCCN-Usecase'!E651)</f>
        <v>QTHT chọn lưu. Hệ thống lưu thông tin cập nhật của  Hàm chuyển đổi json thành json</v>
      </c>
      <c r="C653" s="127" t="str">
        <f t="shared" si="10"/>
        <v>Dữ liệu đầu vào</v>
      </c>
    </row>
    <row r="654" spans="1:3" ht="54">
      <c r="A654" s="515" t="str">
        <f>IF('2.YCCN-Usecase'!A652="","",'2.YCCN-Usecase'!A652)</f>
        <v/>
      </c>
      <c r="B654" s="126" t="str">
        <f>_xlfn.CONCAT('2.YCCN-Usecase'!B652,'2.YCCN-Usecase'!E652)</f>
        <v>QTHT chọn chạy thử hàm ETL. Hệ thống chạy thử trên dữ liệu mẫu của  Hàm chuyển đổi json thành json</v>
      </c>
      <c r="C654" s="127" t="str">
        <f t="shared" si="10"/>
        <v>Dữ liệu đầu vào</v>
      </c>
    </row>
    <row r="655" spans="1:3" ht="36">
      <c r="A655" s="515" t="str">
        <f>IF('2.YCCN-Usecase'!A653="","",'2.YCCN-Usecase'!A653)</f>
        <v/>
      </c>
      <c r="B655" s="126" t="str">
        <f>_xlfn.CONCAT('2.YCCN-Usecase'!B653,'2.YCCN-Usecase'!E653)</f>
        <v>QTHT chọn hiển thị kết quả. Hệ thống hiển thị kết quả chạy thử  Hàm chuyển đổi json thành json</v>
      </c>
      <c r="C655" s="127" t="str">
        <f t="shared" si="10"/>
        <v>Dữ liệu đầu vào</v>
      </c>
    </row>
    <row r="656" spans="1:3" ht="36">
      <c r="A656" s="515" t="str">
        <f>IF('2.YCCN-Usecase'!A654="","",'2.YCCN-Usecase'!A654)</f>
        <v/>
      </c>
      <c r="B656" s="126" t="str">
        <f>_xlfn.CONCAT('2.YCCN-Usecase'!B654,'2.YCCN-Usecase'!E654)</f>
        <v>QTHT chọn xuất bản hàm ETL. Hệ thống xuất bản  Hàm chuyển đổi json thành json</v>
      </c>
      <c r="C656" s="127" t="str">
        <f t="shared" si="10"/>
        <v>Dữ liệu đầu vào</v>
      </c>
    </row>
    <row r="657" spans="1:3">
      <c r="A657" s="515">
        <f>IF('2.YCCN-Usecase'!A655="","",'2.YCCN-Usecase'!A655)</f>
        <v>74</v>
      </c>
      <c r="B657" s="126" t="str">
        <f>_xlfn.CONCAT('2.YCCN-Usecase'!B655,'2.YCCN-Usecase'!E655)</f>
        <v>Hàm chuyển đổi array thành json</v>
      </c>
      <c r="C657" s="127" t="str">
        <f t="shared" si="10"/>
        <v/>
      </c>
    </row>
    <row r="658" spans="1:3" ht="36">
      <c r="A658" s="515" t="str">
        <f>IF('2.YCCN-Usecase'!A656="","",'2.YCCN-Usecase'!A656)</f>
        <v/>
      </c>
      <c r="B658" s="126" t="str">
        <f>_xlfn.CONCAT('2.YCCN-Usecase'!B656,'2.YCCN-Usecase'!E656)</f>
        <v>QTHT chỉnh sửa thông tin. Hệ thống lưu lại thông tin mới của Hàm chuyển đổi array thành json</v>
      </c>
      <c r="C658" s="127" t="str">
        <f t="shared" si="10"/>
        <v>Dữ liệu đầu vào</v>
      </c>
    </row>
    <row r="659" spans="1:3" ht="36">
      <c r="A659" s="515" t="str">
        <f>IF('2.YCCN-Usecase'!A657="","",'2.YCCN-Usecase'!A657)</f>
        <v/>
      </c>
      <c r="B659" s="126" t="str">
        <f>_xlfn.CONCAT('2.YCCN-Usecase'!B657,'2.YCCN-Usecase'!E657)</f>
        <v>QTHT cấu hình các tham số. Hệ thống lưu lại tham số của  Hàm chuyển đổi array thành json</v>
      </c>
      <c r="C659" s="127" t="str">
        <f t="shared" si="10"/>
        <v>Dữ liệu đầu vào</v>
      </c>
    </row>
    <row r="660" spans="1:3" ht="54">
      <c r="A660" s="515" t="str">
        <f>IF('2.YCCN-Usecase'!A658="","",'2.YCCN-Usecase'!A658)</f>
        <v/>
      </c>
      <c r="B660" s="126" t="str">
        <f>_xlfn.CONCAT('2.YCCN-Usecase'!B658,'2.YCCN-Usecase'!E658)</f>
        <v>QTHT xem/điều chỉnh code của hàm ETL, Hệ thống hiển thị code của hàm và cho phép người dùng điều chỉnh  Hàm chuyển đổi array thành json</v>
      </c>
      <c r="C660" s="127" t="str">
        <f t="shared" si="10"/>
        <v>Dữ liệu đầu ra</v>
      </c>
    </row>
    <row r="661" spans="1:3" ht="54">
      <c r="A661" s="515" t="str">
        <f>IF('2.YCCN-Usecase'!A659="","",'2.YCCN-Usecase'!A659)</f>
        <v/>
      </c>
      <c r="B661" s="126" t="str">
        <f>_xlfn.CONCAT('2.YCCN-Usecase'!B659,'2.YCCN-Usecase'!E659)</f>
        <v>QTHT cấu hình dữ liệu mẫu để kiểm thử hàm ETL. Hệt hống cho người dùng nhập/tải lên dữ liệu mẫu Hàm chuyển đổi array thành json</v>
      </c>
      <c r="C661" s="127" t="str">
        <f t="shared" si="10"/>
        <v>Dữ liệu đầu vào</v>
      </c>
    </row>
    <row r="662" spans="1:3" ht="36">
      <c r="A662" s="515" t="str">
        <f>IF('2.YCCN-Usecase'!A660="","",'2.YCCN-Usecase'!A660)</f>
        <v/>
      </c>
      <c r="B662" s="126" t="str">
        <f>_xlfn.CONCAT('2.YCCN-Usecase'!B660,'2.YCCN-Usecase'!E660)</f>
        <v>QTHT chọn lưu. Hệ thống lưu thông tin cập nhật của  Hàm chuyển đổi array thành json</v>
      </c>
      <c r="C662" s="127" t="str">
        <f t="shared" si="10"/>
        <v>Dữ liệu đầu vào</v>
      </c>
    </row>
    <row r="663" spans="1:3" ht="54">
      <c r="A663" s="515" t="str">
        <f>IF('2.YCCN-Usecase'!A661="","",'2.YCCN-Usecase'!A661)</f>
        <v/>
      </c>
      <c r="B663" s="126" t="str">
        <f>_xlfn.CONCAT('2.YCCN-Usecase'!B661,'2.YCCN-Usecase'!E661)</f>
        <v>QTHT chọn chạy thử hàm ETL. Hệ thống chạy thử trên dữ liệu mẫu của  Hàm chuyển đổi array thành json</v>
      </c>
      <c r="C663" s="127" t="str">
        <f t="shared" si="10"/>
        <v>Dữ liệu đầu vào</v>
      </c>
    </row>
    <row r="664" spans="1:3" ht="36">
      <c r="A664" s="515" t="str">
        <f>IF('2.YCCN-Usecase'!A662="","",'2.YCCN-Usecase'!A662)</f>
        <v/>
      </c>
      <c r="B664" s="126" t="str">
        <f>_xlfn.CONCAT('2.YCCN-Usecase'!B662,'2.YCCN-Usecase'!E662)</f>
        <v>QTHT chọn hiển thị kết quả. Hệ thống hiển thị kết quả chạy thử  Hàm chuyển đổi array thành json</v>
      </c>
      <c r="C664" s="127" t="str">
        <f t="shared" si="10"/>
        <v>Dữ liệu đầu vào</v>
      </c>
    </row>
    <row r="665" spans="1:3" ht="36">
      <c r="A665" s="515" t="str">
        <f>IF('2.YCCN-Usecase'!A663="","",'2.YCCN-Usecase'!A663)</f>
        <v/>
      </c>
      <c r="B665" s="126" t="str">
        <f>_xlfn.CONCAT('2.YCCN-Usecase'!B663,'2.YCCN-Usecase'!E663)</f>
        <v>QTHT chọn xuất bản hàm ETL. Hệ thống xuất bản  Hàm chuyển đổi array thành json</v>
      </c>
      <c r="C665" s="127" t="str">
        <f t="shared" si="10"/>
        <v>Dữ liệu đầu vào</v>
      </c>
    </row>
    <row r="666" spans="1:3">
      <c r="A666" s="515">
        <f>IF('2.YCCN-Usecase'!A664="","",'2.YCCN-Usecase'!A664)</f>
        <v>75</v>
      </c>
      <c r="B666" s="126" t="str">
        <f>_xlfn.CONCAT('2.YCCN-Usecase'!B664,'2.YCCN-Usecase'!E664)</f>
        <v>Hàm chuyển đổi json thành array</v>
      </c>
      <c r="C666" s="127" t="str">
        <f t="shared" si="10"/>
        <v/>
      </c>
    </row>
    <row r="667" spans="1:3" ht="36">
      <c r="A667" s="515" t="str">
        <f>IF('2.YCCN-Usecase'!A665="","",'2.YCCN-Usecase'!A665)</f>
        <v/>
      </c>
      <c r="B667" s="126" t="str">
        <f>_xlfn.CONCAT('2.YCCN-Usecase'!B665,'2.YCCN-Usecase'!E665)</f>
        <v>QTHT chỉnh sửa thông tin. Hệ thống lưu lại thông tin mới của Hàm chuyển đổi json thành array</v>
      </c>
      <c r="C667" s="127" t="str">
        <f t="shared" si="10"/>
        <v>Dữ liệu đầu vào</v>
      </c>
    </row>
    <row r="668" spans="1:3" ht="36">
      <c r="A668" s="515" t="str">
        <f>IF('2.YCCN-Usecase'!A666="","",'2.YCCN-Usecase'!A666)</f>
        <v/>
      </c>
      <c r="B668" s="126" t="str">
        <f>_xlfn.CONCAT('2.YCCN-Usecase'!B666,'2.YCCN-Usecase'!E666)</f>
        <v>QTHT cấu hình các tham số. Hệ thống lưu lại tham số của  Hàm chuyển đổi json thành array</v>
      </c>
      <c r="C668" s="127" t="str">
        <f t="shared" si="10"/>
        <v>Dữ liệu đầu vào</v>
      </c>
    </row>
    <row r="669" spans="1:3" ht="54">
      <c r="A669" s="515" t="str">
        <f>IF('2.YCCN-Usecase'!A667="","",'2.YCCN-Usecase'!A667)</f>
        <v/>
      </c>
      <c r="B669" s="126" t="str">
        <f>_xlfn.CONCAT('2.YCCN-Usecase'!B667,'2.YCCN-Usecase'!E667)</f>
        <v>QTHT xem/điều chỉnh code của hàm ETL, Hệ thống hiển thị code của hàm và cho phép người dùng điều chỉnh  Hàm chuyển đổi json thành array</v>
      </c>
      <c r="C669" s="127" t="str">
        <f t="shared" si="10"/>
        <v>Dữ liệu đầu ra</v>
      </c>
    </row>
    <row r="670" spans="1:3" ht="54">
      <c r="A670" s="515" t="str">
        <f>IF('2.YCCN-Usecase'!A668="","",'2.YCCN-Usecase'!A668)</f>
        <v/>
      </c>
      <c r="B670" s="126" t="str">
        <f>_xlfn.CONCAT('2.YCCN-Usecase'!B668,'2.YCCN-Usecase'!E668)</f>
        <v>QTHT cấu hình dữ liệu mẫu để kiểm thử hàm ETL. Hệt hống cho người dùng nhập/tải lên dữ liệu mẫu Hàm chuyển đổi json thành array</v>
      </c>
      <c r="C670" s="127" t="str">
        <f t="shared" si="10"/>
        <v>Dữ liệu đầu vào</v>
      </c>
    </row>
    <row r="671" spans="1:3" ht="36">
      <c r="A671" s="515" t="str">
        <f>IF('2.YCCN-Usecase'!A669="","",'2.YCCN-Usecase'!A669)</f>
        <v/>
      </c>
      <c r="B671" s="126" t="str">
        <f>_xlfn.CONCAT('2.YCCN-Usecase'!B669,'2.YCCN-Usecase'!E669)</f>
        <v>QTHT chọn lưu. Hệ thống lưu thông tin cập nhật của  Hàm chuyển đổi json thành array</v>
      </c>
      <c r="C671" s="127" t="str">
        <f t="shared" si="10"/>
        <v>Dữ liệu đầu vào</v>
      </c>
    </row>
    <row r="672" spans="1:3" ht="54">
      <c r="A672" s="515" t="str">
        <f>IF('2.YCCN-Usecase'!A670="","",'2.YCCN-Usecase'!A670)</f>
        <v/>
      </c>
      <c r="B672" s="126" t="str">
        <f>_xlfn.CONCAT('2.YCCN-Usecase'!B670,'2.YCCN-Usecase'!E670)</f>
        <v>QTHT chọn chạy thử hàm ETL. Hệ thống chạy thử trên dữ liệu mẫu của  Hàm chuyển đổi json thành array</v>
      </c>
      <c r="C672" s="127" t="str">
        <f t="shared" si="10"/>
        <v>Dữ liệu đầu vào</v>
      </c>
    </row>
    <row r="673" spans="1:3" ht="36">
      <c r="A673" s="515" t="str">
        <f>IF('2.YCCN-Usecase'!A671="","",'2.YCCN-Usecase'!A671)</f>
        <v/>
      </c>
      <c r="B673" s="126" t="str">
        <f>_xlfn.CONCAT('2.YCCN-Usecase'!B671,'2.YCCN-Usecase'!E671)</f>
        <v>QTHT chọn hiển thị kết quả. Hệ thống hiển thị kết quả chạy thử  Hàm chuyển đổi json thành array</v>
      </c>
      <c r="C673" s="127" t="str">
        <f t="shared" si="10"/>
        <v>Dữ liệu đầu vào</v>
      </c>
    </row>
    <row r="674" spans="1:3" ht="36">
      <c r="A674" s="515" t="str">
        <f>IF('2.YCCN-Usecase'!A672="","",'2.YCCN-Usecase'!A672)</f>
        <v/>
      </c>
      <c r="B674" s="126" t="str">
        <f>_xlfn.CONCAT('2.YCCN-Usecase'!B672,'2.YCCN-Usecase'!E672)</f>
        <v>QTHT chọn xuất bản hàm ETL. Hệ thống xuất bản  Hàm chuyển đổi json thành array</v>
      </c>
      <c r="C674" s="127" t="str">
        <f t="shared" si="10"/>
        <v>Dữ liệu đầu vào</v>
      </c>
    </row>
    <row r="675" spans="1:3">
      <c r="A675" s="515">
        <f>IF('2.YCCN-Usecase'!A673="","",'2.YCCN-Usecase'!A673)</f>
        <v>76</v>
      </c>
      <c r="B675" s="126" t="str">
        <f>_xlfn.CONCAT('2.YCCN-Usecase'!B673,'2.YCCN-Usecase'!E673)</f>
        <v>Hàm chuyển đổi array thành array</v>
      </c>
      <c r="C675" s="127" t="str">
        <f t="shared" si="10"/>
        <v/>
      </c>
    </row>
    <row r="676" spans="1:3" ht="36">
      <c r="A676" s="515" t="str">
        <f>IF('2.YCCN-Usecase'!A674="","",'2.YCCN-Usecase'!A674)</f>
        <v/>
      </c>
      <c r="B676" s="126" t="str">
        <f>_xlfn.CONCAT('2.YCCN-Usecase'!B674,'2.YCCN-Usecase'!E674)</f>
        <v>QTHT chỉnh sửa thông tin. Hệ thống lưu lại thông tin mới của Hàm chuyển đổi array thành array</v>
      </c>
      <c r="C676" s="127" t="str">
        <f t="shared" si="10"/>
        <v>Dữ liệu đầu vào</v>
      </c>
    </row>
    <row r="677" spans="1:3" ht="36">
      <c r="A677" s="515" t="str">
        <f>IF('2.YCCN-Usecase'!A675="","",'2.YCCN-Usecase'!A675)</f>
        <v/>
      </c>
      <c r="B677" s="126" t="str">
        <f>_xlfn.CONCAT('2.YCCN-Usecase'!B675,'2.YCCN-Usecase'!E675)</f>
        <v>QTHT cấu hình các tham số. Hệ thống lưu lại tham số của  Hàm chuyển đổi array thành array</v>
      </c>
      <c r="C677" s="127" t="str">
        <f t="shared" si="10"/>
        <v>Dữ liệu đầu vào</v>
      </c>
    </row>
    <row r="678" spans="1:3" ht="54">
      <c r="A678" s="515" t="str">
        <f>IF('2.YCCN-Usecase'!A676="","",'2.YCCN-Usecase'!A676)</f>
        <v/>
      </c>
      <c r="B678" s="126" t="str">
        <f>_xlfn.CONCAT('2.YCCN-Usecase'!B676,'2.YCCN-Usecase'!E676)</f>
        <v>QTHT xem/điều chỉnh code của hàm ETL, Hệ thống hiển thị code của hàm và cho phép người dùng điều chỉnh  Hàm chuyển đổi array thành array</v>
      </c>
      <c r="C678" s="127" t="str">
        <f t="shared" si="10"/>
        <v>Dữ liệu đầu ra</v>
      </c>
    </row>
    <row r="679" spans="1:3" ht="54">
      <c r="A679" s="515" t="str">
        <f>IF('2.YCCN-Usecase'!A677="","",'2.YCCN-Usecase'!A677)</f>
        <v/>
      </c>
      <c r="B679" s="126" t="str">
        <f>_xlfn.CONCAT('2.YCCN-Usecase'!B677,'2.YCCN-Usecase'!E677)</f>
        <v>QTHT cấu hình dữ liệu mẫu để kiểm thử hàm ETL. Hệt hống cho người dùng nhập/tải lên dữ liệu mẫu Hàm chuyển đổi array thành array</v>
      </c>
      <c r="C679" s="127" t="str">
        <f t="shared" si="10"/>
        <v>Dữ liệu đầu vào</v>
      </c>
    </row>
    <row r="680" spans="1:3" ht="36">
      <c r="A680" s="515" t="str">
        <f>IF('2.YCCN-Usecase'!A678="","",'2.YCCN-Usecase'!A678)</f>
        <v/>
      </c>
      <c r="B680" s="126" t="str">
        <f>_xlfn.CONCAT('2.YCCN-Usecase'!B678,'2.YCCN-Usecase'!E678)</f>
        <v>QTHT chọn lưu. Hệ thống lưu thông tin cập nhật của  Hàm chuyển đổi array thành array</v>
      </c>
      <c r="C680" s="127" t="str">
        <f t="shared" si="10"/>
        <v>Dữ liệu đầu vào</v>
      </c>
    </row>
    <row r="681" spans="1:3" ht="54">
      <c r="A681" s="515" t="str">
        <f>IF('2.YCCN-Usecase'!A679="","",'2.YCCN-Usecase'!A679)</f>
        <v/>
      </c>
      <c r="B681" s="126" t="str">
        <f>_xlfn.CONCAT('2.YCCN-Usecase'!B679,'2.YCCN-Usecase'!E679)</f>
        <v>QTHT chọn chạy thử hàm ETL. Hệ thống chạy thử trên dữ liệu mẫu của  Hàm chuyển đổi array thành array</v>
      </c>
      <c r="C681" s="127" t="str">
        <f t="shared" si="10"/>
        <v>Dữ liệu đầu vào</v>
      </c>
    </row>
    <row r="682" spans="1:3" ht="36">
      <c r="A682" s="515" t="str">
        <f>IF('2.YCCN-Usecase'!A680="","",'2.YCCN-Usecase'!A680)</f>
        <v/>
      </c>
      <c r="B682" s="126" t="str">
        <f>_xlfn.CONCAT('2.YCCN-Usecase'!B680,'2.YCCN-Usecase'!E680)</f>
        <v>QTHT chọn hiển thị kết quả. Hệ thống hiển thị kết quả chạy thử  Hàm chuyển đổi array thành array</v>
      </c>
      <c r="C682" s="127" t="str">
        <f t="shared" si="10"/>
        <v>Dữ liệu đầu vào</v>
      </c>
    </row>
    <row r="683" spans="1:3" ht="36">
      <c r="A683" s="515" t="str">
        <f>IF('2.YCCN-Usecase'!A681="","",'2.YCCN-Usecase'!A681)</f>
        <v/>
      </c>
      <c r="B683" s="126" t="str">
        <f>_xlfn.CONCAT('2.YCCN-Usecase'!B681,'2.YCCN-Usecase'!E681)</f>
        <v>QTHT chọn xuất bản hàm ETL. Hệ thống xuất bản  Hàm chuyển đổi array thành array</v>
      </c>
      <c r="C683" s="127" t="str">
        <f t="shared" si="10"/>
        <v>Dữ liệu đầu vào</v>
      </c>
    </row>
    <row r="684" spans="1:3">
      <c r="A684" s="515">
        <f>IF('2.YCCN-Usecase'!A682="","",'2.YCCN-Usecase'!A682)</f>
        <v>77</v>
      </c>
      <c r="B684" s="126" t="str">
        <f>_xlfn.CONCAT('2.YCCN-Usecase'!B682,'2.YCCN-Usecase'!E682)</f>
        <v>Hàm chuyển đổi dữ liệu bằng function</v>
      </c>
      <c r="C684" s="127" t="str">
        <f t="shared" si="10"/>
        <v/>
      </c>
    </row>
    <row r="685" spans="1:3" ht="36">
      <c r="A685" s="515" t="str">
        <f>IF('2.YCCN-Usecase'!A683="","",'2.YCCN-Usecase'!A683)</f>
        <v/>
      </c>
      <c r="B685" s="126" t="str">
        <f>_xlfn.CONCAT('2.YCCN-Usecase'!B683,'2.YCCN-Usecase'!E683)</f>
        <v>QTHT chỉnh sửa thông tin. Hệ thống lưu lại thông tin mới của Hàm chuyển đổi dữ liệu bằng function</v>
      </c>
      <c r="C685" s="127" t="str">
        <f t="shared" si="10"/>
        <v>Dữ liệu đầu vào</v>
      </c>
    </row>
    <row r="686" spans="1:3" ht="36">
      <c r="A686" s="515" t="str">
        <f>IF('2.YCCN-Usecase'!A684="","",'2.YCCN-Usecase'!A684)</f>
        <v/>
      </c>
      <c r="B686" s="126" t="str">
        <f>_xlfn.CONCAT('2.YCCN-Usecase'!B684,'2.YCCN-Usecase'!E684)</f>
        <v>QTHT cấu hình các tham số. Hệ thống lưu lại tham số của  Hàm chuyển đổi dữ liệu bằng function</v>
      </c>
      <c r="C686" s="127" t="str">
        <f t="shared" si="10"/>
        <v>Dữ liệu đầu vào</v>
      </c>
    </row>
    <row r="687" spans="1:3" ht="54">
      <c r="A687" s="515" t="str">
        <f>IF('2.YCCN-Usecase'!A685="","",'2.YCCN-Usecase'!A685)</f>
        <v/>
      </c>
      <c r="B687" s="126" t="str">
        <f>_xlfn.CONCAT('2.YCCN-Usecase'!B685,'2.YCCN-Usecase'!E685)</f>
        <v>QTHT xem/điều chỉnh code của hàm ETL, Hệ thống hiển thị code của hàm và cho phép người dùng điều chỉnh  Hàm chuyển đổi dữ liệu bằng function</v>
      </c>
      <c r="C687" s="127" t="str">
        <f t="shared" si="10"/>
        <v>Dữ liệu đầu ra</v>
      </c>
    </row>
    <row r="688" spans="1:3" ht="54">
      <c r="A688" s="515" t="str">
        <f>IF('2.YCCN-Usecase'!A686="","",'2.YCCN-Usecase'!A686)</f>
        <v/>
      </c>
      <c r="B688" s="126" t="str">
        <f>_xlfn.CONCAT('2.YCCN-Usecase'!B686,'2.YCCN-Usecase'!E686)</f>
        <v>QTHT cấu hình dữ liệu mẫu để kiểm thử hàm ETL. Hệt hống cho người dùng nhập/tải lên dữ liệu mẫu Hàm chuyển đổi dữ liệu bằng function</v>
      </c>
      <c r="C688" s="127" t="str">
        <f t="shared" si="10"/>
        <v>Dữ liệu đầu vào</v>
      </c>
    </row>
    <row r="689" spans="1:3" ht="36">
      <c r="A689" s="515" t="str">
        <f>IF('2.YCCN-Usecase'!A687="","",'2.YCCN-Usecase'!A687)</f>
        <v/>
      </c>
      <c r="B689" s="126" t="str">
        <f>_xlfn.CONCAT('2.YCCN-Usecase'!B687,'2.YCCN-Usecase'!E687)</f>
        <v>QTHT chọn lưu. Hệ thống lưu thông tin cập nhật của  Hàm chuyển đổi dữ liệu bằng function</v>
      </c>
      <c r="C689" s="127" t="str">
        <f t="shared" si="10"/>
        <v>Dữ liệu đầu vào</v>
      </c>
    </row>
    <row r="690" spans="1:3" ht="54">
      <c r="A690" s="515" t="str">
        <f>IF('2.YCCN-Usecase'!A688="","",'2.YCCN-Usecase'!A688)</f>
        <v/>
      </c>
      <c r="B690" s="126" t="str">
        <f>_xlfn.CONCAT('2.YCCN-Usecase'!B688,'2.YCCN-Usecase'!E688)</f>
        <v>QTHT chọn chạy thử hàm ETL. Hệ thống chạy thử trên dữ liệu mẫu của  Hàm chuyển đổi dữ liệu bằng function</v>
      </c>
      <c r="C690" s="127" t="str">
        <f t="shared" si="10"/>
        <v>Dữ liệu đầu vào</v>
      </c>
    </row>
    <row r="691" spans="1:3" ht="36">
      <c r="A691" s="515" t="str">
        <f>IF('2.YCCN-Usecase'!A689="","",'2.YCCN-Usecase'!A689)</f>
        <v/>
      </c>
      <c r="B691" s="126" t="str">
        <f>_xlfn.CONCAT('2.YCCN-Usecase'!B689,'2.YCCN-Usecase'!E689)</f>
        <v>QTHT chọn hiển thị kết quả. Hệ thống hiển thị kết quả chạy thử  Hàm chuyển đổi dữ liệu bằng function</v>
      </c>
      <c r="C691" s="127" t="str">
        <f t="shared" si="10"/>
        <v>Dữ liệu đầu vào</v>
      </c>
    </row>
    <row r="692" spans="1:3" ht="36">
      <c r="A692" s="515" t="str">
        <f>IF('2.YCCN-Usecase'!A690="","",'2.YCCN-Usecase'!A690)</f>
        <v/>
      </c>
      <c r="B692" s="126" t="str">
        <f>_xlfn.CONCAT('2.YCCN-Usecase'!B690,'2.YCCN-Usecase'!E690)</f>
        <v>QTHT chọn xuất bản hàm ETL. Hệ thống xuất bản  Hàm chuyển đổi dữ liệu bằng function</v>
      </c>
      <c r="C692" s="127" t="str">
        <f t="shared" si="10"/>
        <v>Dữ liệu đầu vào</v>
      </c>
    </row>
    <row r="693" spans="1:3">
      <c r="A693" s="515">
        <f>IF('2.YCCN-Usecase'!A691="","",'2.YCCN-Usecase'!A691)</f>
        <v>78</v>
      </c>
      <c r="B693" s="126" t="str">
        <f>_xlfn.CONCAT('2.YCCN-Usecase'!B691,'2.YCCN-Usecase'!E691)</f>
        <v>Hàm chuyển đổi xml thành json</v>
      </c>
      <c r="C693" s="127" t="str">
        <f t="shared" si="10"/>
        <v/>
      </c>
    </row>
    <row r="694" spans="1:3" ht="36">
      <c r="A694" s="515" t="str">
        <f>IF('2.YCCN-Usecase'!A692="","",'2.YCCN-Usecase'!A692)</f>
        <v/>
      </c>
      <c r="B694" s="126" t="str">
        <f>_xlfn.CONCAT('2.YCCN-Usecase'!B692,'2.YCCN-Usecase'!E692)</f>
        <v>QTHT chỉnh sửa thông tin. Hệ thống lưu lại thông tin mới của Hàm chuyển đổi xml thành json</v>
      </c>
      <c r="C694" s="127" t="str">
        <f t="shared" si="10"/>
        <v>Dữ liệu đầu vào</v>
      </c>
    </row>
    <row r="695" spans="1:3" ht="36">
      <c r="A695" s="515" t="str">
        <f>IF('2.YCCN-Usecase'!A693="","",'2.YCCN-Usecase'!A693)</f>
        <v/>
      </c>
      <c r="B695" s="126" t="str">
        <f>_xlfn.CONCAT('2.YCCN-Usecase'!B693,'2.YCCN-Usecase'!E693)</f>
        <v>QTHT cấu hình các tham số. Hệ thống lưu lại tham số của  Hàm chuyển đổi xml thành json</v>
      </c>
      <c r="C695" s="127" t="str">
        <f t="shared" si="10"/>
        <v>Dữ liệu đầu vào</v>
      </c>
    </row>
    <row r="696" spans="1:3" ht="54">
      <c r="A696" s="515" t="str">
        <f>IF('2.YCCN-Usecase'!A694="","",'2.YCCN-Usecase'!A694)</f>
        <v/>
      </c>
      <c r="B696" s="126" t="str">
        <f>_xlfn.CONCAT('2.YCCN-Usecase'!B694,'2.YCCN-Usecase'!E694)</f>
        <v>QTHT xem/điều chỉnh code của hàm ETL, Hệ thống hiển thị code của hàm và cho phép người dùng điều chỉnh  Hàm chuyển đổi xml thành json</v>
      </c>
      <c r="C696" s="127" t="str">
        <f t="shared" si="10"/>
        <v>Dữ liệu đầu ra</v>
      </c>
    </row>
    <row r="697" spans="1:3" ht="54">
      <c r="A697" s="515" t="str">
        <f>IF('2.YCCN-Usecase'!A695="","",'2.YCCN-Usecase'!A695)</f>
        <v/>
      </c>
      <c r="B697" s="126" t="str">
        <f>_xlfn.CONCAT('2.YCCN-Usecase'!B695,'2.YCCN-Usecase'!E695)</f>
        <v>QTHT cấu hình dữ liệu mẫu để kiểm thử hàm ETL. Hệt hống cho người dùng nhập/tải lên dữ liệu mẫu Hàm chuyển đổi xml thành json</v>
      </c>
      <c r="C697" s="127" t="str">
        <f t="shared" si="10"/>
        <v>Dữ liệu đầu vào</v>
      </c>
    </row>
    <row r="698" spans="1:3" ht="36">
      <c r="A698" s="515" t="str">
        <f>IF('2.YCCN-Usecase'!A696="","",'2.YCCN-Usecase'!A696)</f>
        <v/>
      </c>
      <c r="B698" s="126" t="str">
        <f>_xlfn.CONCAT('2.YCCN-Usecase'!B696,'2.YCCN-Usecase'!E696)</f>
        <v>QTHT chọn lưu. Hệ thống lưu thông tin cập nhật của  Hàm chuyển đổi xml thành json</v>
      </c>
      <c r="C698" s="127" t="str">
        <f t="shared" si="10"/>
        <v>Dữ liệu đầu vào</v>
      </c>
    </row>
    <row r="699" spans="1:3" ht="36">
      <c r="A699" s="515" t="str">
        <f>IF('2.YCCN-Usecase'!A697="","",'2.YCCN-Usecase'!A697)</f>
        <v/>
      </c>
      <c r="B699" s="126" t="str">
        <f>_xlfn.CONCAT('2.YCCN-Usecase'!B697,'2.YCCN-Usecase'!E697)</f>
        <v>QTHT chọn chạy thử hàm ETL. Hệ thống chạy thử trên dữ liệu mẫu của  Hàm chuyển đổi xml thành json</v>
      </c>
      <c r="C699" s="127" t="str">
        <f t="shared" si="10"/>
        <v>Dữ liệu đầu vào</v>
      </c>
    </row>
    <row r="700" spans="1:3" ht="36">
      <c r="A700" s="515" t="str">
        <f>IF('2.YCCN-Usecase'!A698="","",'2.YCCN-Usecase'!A698)</f>
        <v/>
      </c>
      <c r="B700" s="126" t="str">
        <f>_xlfn.CONCAT('2.YCCN-Usecase'!B698,'2.YCCN-Usecase'!E698)</f>
        <v>QTHT chọn hiển thị kết quả. Hệ thống hiển thị kết quả chạy thử  Hàm chuyển đổi xml thành json</v>
      </c>
      <c r="C700" s="127" t="str">
        <f t="shared" si="10"/>
        <v>Dữ liệu đầu vào</v>
      </c>
    </row>
    <row r="701" spans="1:3" ht="36">
      <c r="A701" s="515" t="str">
        <f>IF('2.YCCN-Usecase'!A699="","",'2.YCCN-Usecase'!A699)</f>
        <v/>
      </c>
      <c r="B701" s="126" t="str">
        <f>_xlfn.CONCAT('2.YCCN-Usecase'!B699,'2.YCCN-Usecase'!E699)</f>
        <v>QTHT chọn xuất bản hàm ETL. Hệ thống xuất bản  Hàm chuyển đổi xml thành json</v>
      </c>
      <c r="C701" s="127" t="str">
        <f t="shared" si="10"/>
        <v>Dữ liệu đầu vào</v>
      </c>
    </row>
    <row r="702" spans="1:3">
      <c r="A702" s="515">
        <f>IF('2.YCCN-Usecase'!A700="","",'2.YCCN-Usecase'!A700)</f>
        <v>79</v>
      </c>
      <c r="B702" s="126" t="str">
        <f>_xlfn.CONCAT('2.YCCN-Usecase'!B700,'2.YCCN-Usecase'!E700)</f>
        <v>Hàm chuyển đổi xml thành array</v>
      </c>
      <c r="C702" s="127" t="str">
        <f t="shared" si="10"/>
        <v/>
      </c>
    </row>
    <row r="703" spans="1:3" ht="36">
      <c r="A703" s="515" t="str">
        <f>IF('2.YCCN-Usecase'!A701="","",'2.YCCN-Usecase'!A701)</f>
        <v/>
      </c>
      <c r="B703" s="126" t="str">
        <f>_xlfn.CONCAT('2.YCCN-Usecase'!B701,'2.YCCN-Usecase'!E701)</f>
        <v>QTHT chỉnh sửa thông tin. Hệ thống lưu lại thông tin mới của Hàm chuyển đổi xml thành array</v>
      </c>
      <c r="C703" s="127" t="str">
        <f t="shared" si="10"/>
        <v>Dữ liệu đầu vào</v>
      </c>
    </row>
    <row r="704" spans="1:3" ht="36">
      <c r="A704" s="515" t="str">
        <f>IF('2.YCCN-Usecase'!A702="","",'2.YCCN-Usecase'!A702)</f>
        <v/>
      </c>
      <c r="B704" s="126" t="str">
        <f>_xlfn.CONCAT('2.YCCN-Usecase'!B702,'2.YCCN-Usecase'!E702)</f>
        <v>QTHT cấu hình các tham số. Hệ thống lưu lại tham số của  Hàm chuyển đổi xml thành array</v>
      </c>
      <c r="C704" s="127" t="str">
        <f t="shared" si="10"/>
        <v>Dữ liệu đầu vào</v>
      </c>
    </row>
    <row r="705" spans="1:3" ht="54">
      <c r="A705" s="515" t="str">
        <f>IF('2.YCCN-Usecase'!A703="","",'2.YCCN-Usecase'!A703)</f>
        <v/>
      </c>
      <c r="B705" s="126" t="str">
        <f>_xlfn.CONCAT('2.YCCN-Usecase'!B703,'2.YCCN-Usecase'!E703)</f>
        <v>QTHT xem/điều chỉnh code của hàm ETL, Hệ thống hiển thị code của hàm và cho phép người dùng điều chỉnh  Hàm chuyển đổi xml thành array</v>
      </c>
      <c r="C705" s="127" t="str">
        <f t="shared" si="10"/>
        <v>Dữ liệu đầu ra</v>
      </c>
    </row>
    <row r="706" spans="1:3" ht="54">
      <c r="A706" s="515" t="str">
        <f>IF('2.YCCN-Usecase'!A704="","",'2.YCCN-Usecase'!A704)</f>
        <v/>
      </c>
      <c r="B706" s="126" t="str">
        <f>_xlfn.CONCAT('2.YCCN-Usecase'!B704,'2.YCCN-Usecase'!E704)</f>
        <v>QTHT cấu hình dữ liệu mẫu để kiểm thử hàm ETL. Hệt hống cho người dùng nhập/tải lên dữ liệu mẫu Hàm chuyển đổi xml thành array</v>
      </c>
      <c r="C706" s="127" t="str">
        <f t="shared" si="10"/>
        <v>Dữ liệu đầu vào</v>
      </c>
    </row>
    <row r="707" spans="1:3" ht="36">
      <c r="A707" s="515" t="str">
        <f>IF('2.YCCN-Usecase'!A705="","",'2.YCCN-Usecase'!A705)</f>
        <v/>
      </c>
      <c r="B707" s="126" t="str">
        <f>_xlfn.CONCAT('2.YCCN-Usecase'!B705,'2.YCCN-Usecase'!E705)</f>
        <v>QTHT chọn lưu. Hệ thống lưu thông tin cập nhật của  Hàm chuyển đổi xml thành array</v>
      </c>
      <c r="C707" s="127" t="str">
        <f t="shared" si="10"/>
        <v>Dữ liệu đầu vào</v>
      </c>
    </row>
    <row r="708" spans="1:3" ht="54">
      <c r="A708" s="515" t="str">
        <f>IF('2.YCCN-Usecase'!A706="","",'2.YCCN-Usecase'!A706)</f>
        <v/>
      </c>
      <c r="B708" s="126" t="str">
        <f>_xlfn.CONCAT('2.YCCN-Usecase'!B706,'2.YCCN-Usecase'!E706)</f>
        <v>QTHT chọn chạy thử hàm ETL. Hệ thống chạy thử trên dữ liệu mẫu của  Hàm chuyển đổi xml thành array</v>
      </c>
      <c r="C708" s="127" t="str">
        <f t="shared" ref="C708:C771" si="11">IF(A708&lt;&gt;"","",IF(OR(ISNUMBER(SEARCH("xem",B708)),ISNUMBER(SEARCH("sao chép",B708))),"Dữ liệu đầu ra",IF(OR(ISNUMBER(SEARCH("tìm kiếm",B708)),ISNUMBER(SEARCH("xóa",B708)),ISNUMBER(SEARCH("lọc",B708))),"Yêu cầu truy vấn","Dữ liệu đầu vào")))</f>
        <v>Dữ liệu đầu vào</v>
      </c>
    </row>
    <row r="709" spans="1:3" ht="36">
      <c r="A709" s="515" t="str">
        <f>IF('2.YCCN-Usecase'!A707="","",'2.YCCN-Usecase'!A707)</f>
        <v/>
      </c>
      <c r="B709" s="126" t="str">
        <f>_xlfn.CONCAT('2.YCCN-Usecase'!B707,'2.YCCN-Usecase'!E707)</f>
        <v>QTHT chọn hiển thị kết quả. Hệ thống hiển thị kết quả chạy thử  Hàm chuyển đổi xml thành array</v>
      </c>
      <c r="C709" s="127" t="str">
        <f t="shared" si="11"/>
        <v>Dữ liệu đầu vào</v>
      </c>
    </row>
    <row r="710" spans="1:3" ht="36">
      <c r="A710" s="515" t="str">
        <f>IF('2.YCCN-Usecase'!A708="","",'2.YCCN-Usecase'!A708)</f>
        <v/>
      </c>
      <c r="B710" s="126" t="str">
        <f>_xlfn.CONCAT('2.YCCN-Usecase'!B708,'2.YCCN-Usecase'!E708)</f>
        <v>QTHT chọn xuất bản hàm ETL. Hệ thống xuất bản  Hàm chuyển đổi xml thành array</v>
      </c>
      <c r="C710" s="127" t="str">
        <f t="shared" si="11"/>
        <v>Dữ liệu đầu vào</v>
      </c>
    </row>
    <row r="711" spans="1:3">
      <c r="A711" s="515">
        <f>IF('2.YCCN-Usecase'!A709="","",'2.YCCN-Usecase'!A709)</f>
        <v>80</v>
      </c>
      <c r="B711" s="126" t="str">
        <f>_xlfn.CONCAT('2.YCCN-Usecase'!B709,'2.YCCN-Usecase'!E709)</f>
        <v>Hàm chuyển đổi txt thành json</v>
      </c>
      <c r="C711" s="127" t="str">
        <f t="shared" si="11"/>
        <v/>
      </c>
    </row>
    <row r="712" spans="1:3" ht="36">
      <c r="A712" s="515" t="str">
        <f>IF('2.YCCN-Usecase'!A710="","",'2.YCCN-Usecase'!A710)</f>
        <v/>
      </c>
      <c r="B712" s="126" t="str">
        <f>_xlfn.CONCAT('2.YCCN-Usecase'!B710,'2.YCCN-Usecase'!E710)</f>
        <v>QTHT chỉnh sửa thông tin. Hệ thống lưu lại thông tin mới của Hàm chuyển đổi txt thành json</v>
      </c>
      <c r="C712" s="127" t="str">
        <f t="shared" si="11"/>
        <v>Dữ liệu đầu vào</v>
      </c>
    </row>
    <row r="713" spans="1:3" ht="36">
      <c r="A713" s="515" t="str">
        <f>IF('2.YCCN-Usecase'!A711="","",'2.YCCN-Usecase'!A711)</f>
        <v/>
      </c>
      <c r="B713" s="126" t="str">
        <f>_xlfn.CONCAT('2.YCCN-Usecase'!B711,'2.YCCN-Usecase'!E711)</f>
        <v>QTHT cấu hình các tham số. Hệ thống lưu lại tham số của  Hàm chuyển đổi txt thành json</v>
      </c>
      <c r="C713" s="127" t="str">
        <f t="shared" si="11"/>
        <v>Dữ liệu đầu vào</v>
      </c>
    </row>
    <row r="714" spans="1:3" ht="54">
      <c r="A714" s="515" t="str">
        <f>IF('2.YCCN-Usecase'!A712="","",'2.YCCN-Usecase'!A712)</f>
        <v/>
      </c>
      <c r="B714" s="126" t="str">
        <f>_xlfn.CONCAT('2.YCCN-Usecase'!B712,'2.YCCN-Usecase'!E712)</f>
        <v>QTHT xem/điều chỉnh code của hàm ETL, Hệ thống hiển thị code của hàm và cho phép người dùng điều chỉnh  Hàm chuyển đổi txt thành json</v>
      </c>
      <c r="C714" s="127" t="str">
        <f t="shared" si="11"/>
        <v>Dữ liệu đầu ra</v>
      </c>
    </row>
    <row r="715" spans="1:3" ht="54">
      <c r="A715" s="515" t="str">
        <f>IF('2.YCCN-Usecase'!A713="","",'2.YCCN-Usecase'!A713)</f>
        <v/>
      </c>
      <c r="B715" s="126" t="str">
        <f>_xlfn.CONCAT('2.YCCN-Usecase'!B713,'2.YCCN-Usecase'!E713)</f>
        <v>QTHT cấu hình dữ liệu mẫu để kiểm thử hàm ETL. Hệt hống cho người dùng nhập/tải lên dữ liệu mẫu Hàm chuyển đổi txt thành json</v>
      </c>
      <c r="C715" s="127" t="str">
        <f t="shared" si="11"/>
        <v>Dữ liệu đầu vào</v>
      </c>
    </row>
    <row r="716" spans="1:3" ht="36">
      <c r="A716" s="515" t="str">
        <f>IF('2.YCCN-Usecase'!A714="","",'2.YCCN-Usecase'!A714)</f>
        <v/>
      </c>
      <c r="B716" s="126" t="str">
        <f>_xlfn.CONCAT('2.YCCN-Usecase'!B714,'2.YCCN-Usecase'!E714)</f>
        <v>QTHT chọn lưu. Hệ thống lưu thông tin cập nhật của  Hàm chuyển đổi txt thành json</v>
      </c>
      <c r="C716" s="127" t="str">
        <f t="shared" si="11"/>
        <v>Dữ liệu đầu vào</v>
      </c>
    </row>
    <row r="717" spans="1:3" ht="36">
      <c r="A717" s="515" t="str">
        <f>IF('2.YCCN-Usecase'!A715="","",'2.YCCN-Usecase'!A715)</f>
        <v/>
      </c>
      <c r="B717" s="126" t="str">
        <f>_xlfn.CONCAT('2.YCCN-Usecase'!B715,'2.YCCN-Usecase'!E715)</f>
        <v>QTHT chọn chạy thử hàm ETL. Hệ thống chạy thử trên dữ liệu mẫu của  Hàm chuyển đổi txt thành json</v>
      </c>
      <c r="C717" s="127" t="str">
        <f t="shared" si="11"/>
        <v>Dữ liệu đầu vào</v>
      </c>
    </row>
    <row r="718" spans="1:3" ht="36">
      <c r="A718" s="515" t="str">
        <f>IF('2.YCCN-Usecase'!A716="","",'2.YCCN-Usecase'!A716)</f>
        <v/>
      </c>
      <c r="B718" s="126" t="str">
        <f>_xlfn.CONCAT('2.YCCN-Usecase'!B716,'2.YCCN-Usecase'!E716)</f>
        <v>QTHT chọn hiển thị kết quả. Hệ thống hiển thị kết quả chạy thử  Hàm chuyển đổi txt thành json</v>
      </c>
      <c r="C718" s="127" t="str">
        <f t="shared" si="11"/>
        <v>Dữ liệu đầu vào</v>
      </c>
    </row>
    <row r="719" spans="1:3" ht="36">
      <c r="A719" s="515" t="str">
        <f>IF('2.YCCN-Usecase'!A717="","",'2.YCCN-Usecase'!A717)</f>
        <v/>
      </c>
      <c r="B719" s="126" t="str">
        <f>_xlfn.CONCAT('2.YCCN-Usecase'!B717,'2.YCCN-Usecase'!E717)</f>
        <v>QTHT chọn xuất bản hàm ETL. Hệ thống xuất bản  Hàm chuyển đổi txt thành json</v>
      </c>
      <c r="C719" s="127" t="str">
        <f t="shared" si="11"/>
        <v>Dữ liệu đầu vào</v>
      </c>
    </row>
    <row r="720" spans="1:3">
      <c r="A720" s="515">
        <f>IF('2.YCCN-Usecase'!A718="","",'2.YCCN-Usecase'!A718)</f>
        <v>81</v>
      </c>
      <c r="B720" s="126" t="str">
        <f>_xlfn.CONCAT('2.YCCN-Usecase'!B718,'2.YCCN-Usecase'!E718)</f>
        <v>Hàm chuyển đổi txt thành array</v>
      </c>
      <c r="C720" s="127" t="str">
        <f t="shared" si="11"/>
        <v/>
      </c>
    </row>
    <row r="721" spans="1:3" ht="36">
      <c r="A721" s="515" t="str">
        <f>IF('2.YCCN-Usecase'!A719="","",'2.YCCN-Usecase'!A719)</f>
        <v/>
      </c>
      <c r="B721" s="126" t="str">
        <f>_xlfn.CONCAT('2.YCCN-Usecase'!B719,'2.YCCN-Usecase'!E719)</f>
        <v>QTHT chỉnh sửa thông tin. Hệ thống lưu lại thông tin mới của Hàm chuyển đổi txt thành array</v>
      </c>
      <c r="C721" s="127" t="str">
        <f t="shared" si="11"/>
        <v>Dữ liệu đầu vào</v>
      </c>
    </row>
    <row r="722" spans="1:3" ht="36">
      <c r="A722" s="515" t="str">
        <f>IF('2.YCCN-Usecase'!A720="","",'2.YCCN-Usecase'!A720)</f>
        <v/>
      </c>
      <c r="B722" s="126" t="str">
        <f>_xlfn.CONCAT('2.YCCN-Usecase'!B720,'2.YCCN-Usecase'!E720)</f>
        <v>QTHT cấu hình các tham số. Hệ thống lưu lại tham số của  Hàm chuyển đổi txt thành array</v>
      </c>
      <c r="C722" s="127" t="str">
        <f t="shared" si="11"/>
        <v>Dữ liệu đầu vào</v>
      </c>
    </row>
    <row r="723" spans="1:3" ht="54">
      <c r="A723" s="515" t="str">
        <f>IF('2.YCCN-Usecase'!A721="","",'2.YCCN-Usecase'!A721)</f>
        <v/>
      </c>
      <c r="B723" s="126" t="str">
        <f>_xlfn.CONCAT('2.YCCN-Usecase'!B721,'2.YCCN-Usecase'!E721)</f>
        <v>QTHT xem/điều chỉnh code của hàm ETL, Hệ thống hiển thị code của hàm và cho phép người dùng điều chỉnh  Hàm chuyển đổi txt thành array</v>
      </c>
      <c r="C723" s="127" t="str">
        <f t="shared" si="11"/>
        <v>Dữ liệu đầu ra</v>
      </c>
    </row>
    <row r="724" spans="1:3" ht="54">
      <c r="A724" s="515" t="str">
        <f>IF('2.YCCN-Usecase'!A722="","",'2.YCCN-Usecase'!A722)</f>
        <v/>
      </c>
      <c r="B724" s="126" t="str">
        <f>_xlfn.CONCAT('2.YCCN-Usecase'!B722,'2.YCCN-Usecase'!E722)</f>
        <v>QTHT cấu hình dữ liệu mẫu để kiểm thử hàm ETL. Hệt hống cho người dùng nhập/tải lên dữ liệu mẫu Hàm chuyển đổi txt thành array</v>
      </c>
      <c r="C724" s="127" t="str">
        <f t="shared" si="11"/>
        <v>Dữ liệu đầu vào</v>
      </c>
    </row>
    <row r="725" spans="1:3" ht="36">
      <c r="A725" s="515" t="str">
        <f>IF('2.YCCN-Usecase'!A723="","",'2.YCCN-Usecase'!A723)</f>
        <v/>
      </c>
      <c r="B725" s="126" t="str">
        <f>_xlfn.CONCAT('2.YCCN-Usecase'!B723,'2.YCCN-Usecase'!E723)</f>
        <v>QTHT chọn lưu. Hệ thống lưu thông tin cập nhật của  Hàm chuyển đổi txt thành array</v>
      </c>
      <c r="C725" s="127" t="str">
        <f t="shared" si="11"/>
        <v>Dữ liệu đầu vào</v>
      </c>
    </row>
    <row r="726" spans="1:3" ht="36">
      <c r="A726" s="515" t="str">
        <f>IF('2.YCCN-Usecase'!A724="","",'2.YCCN-Usecase'!A724)</f>
        <v/>
      </c>
      <c r="B726" s="126" t="str">
        <f>_xlfn.CONCAT('2.YCCN-Usecase'!B724,'2.YCCN-Usecase'!E724)</f>
        <v>QTHT chọn chạy thử hàm ETL. Hệ thống chạy thử trên dữ liệu mẫu của  Hàm chuyển đổi txt thành array</v>
      </c>
      <c r="C726" s="127" t="str">
        <f t="shared" si="11"/>
        <v>Dữ liệu đầu vào</v>
      </c>
    </row>
    <row r="727" spans="1:3" ht="36">
      <c r="A727" s="515" t="str">
        <f>IF('2.YCCN-Usecase'!A725="","",'2.YCCN-Usecase'!A725)</f>
        <v/>
      </c>
      <c r="B727" s="126" t="str">
        <f>_xlfn.CONCAT('2.YCCN-Usecase'!B725,'2.YCCN-Usecase'!E725)</f>
        <v>QTHT chọn hiển thị kết quả. Hệ thống hiển thị kết quả chạy thử  Hàm chuyển đổi txt thành array</v>
      </c>
      <c r="C727" s="127" t="str">
        <f t="shared" si="11"/>
        <v>Dữ liệu đầu vào</v>
      </c>
    </row>
    <row r="728" spans="1:3" ht="36">
      <c r="A728" s="515" t="str">
        <f>IF('2.YCCN-Usecase'!A726="","",'2.YCCN-Usecase'!A726)</f>
        <v/>
      </c>
      <c r="B728" s="126" t="str">
        <f>_xlfn.CONCAT('2.YCCN-Usecase'!B726,'2.YCCN-Usecase'!E726)</f>
        <v>QTHT chọn xuất bản hàm ETL. Hệ thống xuất bản  Hàm chuyển đổi txt thành array</v>
      </c>
      <c r="C728" s="127" t="str">
        <f t="shared" si="11"/>
        <v>Dữ liệu đầu vào</v>
      </c>
    </row>
    <row r="729" spans="1:3">
      <c r="A729" s="515" t="str">
        <f>IF('2.YCCN-Usecase'!A727="","",'2.YCCN-Usecase'!A727)</f>
        <v/>
      </c>
      <c r="B729" s="126" t="str">
        <f>_xlfn.CONCAT('2.YCCN-Usecase'!B727,'2.YCCN-Usecase'!E727)</f>
        <v>Hàm xử lý file</v>
      </c>
      <c r="C729" s="127" t="str">
        <f t="shared" si="11"/>
        <v>Dữ liệu đầu vào</v>
      </c>
    </row>
    <row r="730" spans="1:3">
      <c r="A730" s="515">
        <f>IF('2.YCCN-Usecase'!A728="","",'2.YCCN-Usecase'!A728)</f>
        <v>82</v>
      </c>
      <c r="B730" s="126" t="str">
        <f>_xlfn.CONCAT('2.YCCN-Usecase'!B728,'2.YCCN-Usecase'!E728)</f>
        <v>Hàm di chuyển file</v>
      </c>
      <c r="C730" s="127" t="str">
        <f t="shared" si="11"/>
        <v/>
      </c>
    </row>
    <row r="731" spans="1:3" ht="36">
      <c r="A731" s="515" t="str">
        <f>IF('2.YCCN-Usecase'!A729="","",'2.YCCN-Usecase'!A729)</f>
        <v/>
      </c>
      <c r="B731" s="126" t="str">
        <f>_xlfn.CONCAT('2.YCCN-Usecase'!B729,'2.YCCN-Usecase'!E729)</f>
        <v>QTHT chỉnh sửa thông tin. Hệ thống lưu lại thông tin mới của Hàm di chuyển file</v>
      </c>
      <c r="C731" s="127" t="str">
        <f t="shared" si="11"/>
        <v>Dữ liệu đầu vào</v>
      </c>
    </row>
    <row r="732" spans="1:3" ht="36">
      <c r="A732" s="515" t="str">
        <f>IF('2.YCCN-Usecase'!A730="","",'2.YCCN-Usecase'!A730)</f>
        <v/>
      </c>
      <c r="B732" s="126" t="str">
        <f>_xlfn.CONCAT('2.YCCN-Usecase'!B730,'2.YCCN-Usecase'!E730)</f>
        <v>QTHT cấu hình các tham số. Hệ thống lưu lại tham số của  Hàm di chuyển file</v>
      </c>
      <c r="C732" s="127" t="str">
        <f t="shared" si="11"/>
        <v>Dữ liệu đầu vào</v>
      </c>
    </row>
    <row r="733" spans="1:3" ht="54">
      <c r="A733" s="515" t="str">
        <f>IF('2.YCCN-Usecase'!A731="","",'2.YCCN-Usecase'!A731)</f>
        <v/>
      </c>
      <c r="B733" s="126" t="str">
        <f>_xlfn.CONCAT('2.YCCN-Usecase'!B731,'2.YCCN-Usecase'!E731)</f>
        <v>QTHT xem/điều chỉnh code của hàm ETL, Hệ thống hiển thị code của hàm và cho phép người dùng điều chỉnh  Hàm di chuyển file</v>
      </c>
      <c r="C733" s="127" t="str">
        <f t="shared" si="11"/>
        <v>Dữ liệu đầu ra</v>
      </c>
    </row>
    <row r="734" spans="1:3" ht="54">
      <c r="A734" s="515" t="str">
        <f>IF('2.YCCN-Usecase'!A732="","",'2.YCCN-Usecase'!A732)</f>
        <v/>
      </c>
      <c r="B734" s="126" t="str">
        <f>_xlfn.CONCAT('2.YCCN-Usecase'!B732,'2.YCCN-Usecase'!E732)</f>
        <v>QTHT cấu hình dữ liệu mẫu để kiểm thử hàm ETL. Hệt hống cho người dùng nhập/tải lên dữ liệu mẫu Hàm di chuyển file</v>
      </c>
      <c r="C734" s="127" t="str">
        <f t="shared" si="11"/>
        <v>Dữ liệu đầu vào</v>
      </c>
    </row>
    <row r="735" spans="1:3" ht="36">
      <c r="A735" s="515" t="str">
        <f>IF('2.YCCN-Usecase'!A733="","",'2.YCCN-Usecase'!A733)</f>
        <v/>
      </c>
      <c r="B735" s="126" t="str">
        <f>_xlfn.CONCAT('2.YCCN-Usecase'!B733,'2.YCCN-Usecase'!E733)</f>
        <v>QTHT chọn lưu. Hệ thống lưu thông tin cập nhật của  Hàm di chuyển file</v>
      </c>
      <c r="C735" s="127" t="str">
        <f t="shared" si="11"/>
        <v>Dữ liệu đầu vào</v>
      </c>
    </row>
    <row r="736" spans="1:3" ht="36">
      <c r="A736" s="515" t="str">
        <f>IF('2.YCCN-Usecase'!A734="","",'2.YCCN-Usecase'!A734)</f>
        <v/>
      </c>
      <c r="B736" s="126" t="str">
        <f>_xlfn.CONCAT('2.YCCN-Usecase'!B734,'2.YCCN-Usecase'!E734)</f>
        <v>QTHT chọn chạy thử hàm ETL. Hệ thống chạy thử trên dữ liệu mẫu của  Hàm di chuyển file</v>
      </c>
      <c r="C736" s="127" t="str">
        <f t="shared" si="11"/>
        <v>Dữ liệu đầu vào</v>
      </c>
    </row>
    <row r="737" spans="1:3" ht="36">
      <c r="A737" s="515" t="str">
        <f>IF('2.YCCN-Usecase'!A735="","",'2.YCCN-Usecase'!A735)</f>
        <v/>
      </c>
      <c r="B737" s="126" t="str">
        <f>_xlfn.CONCAT('2.YCCN-Usecase'!B735,'2.YCCN-Usecase'!E735)</f>
        <v>QTHT chọn hiển thị kết quả. Hệ thống hiển thị kết quả chạy thử  Hàm di chuyển file</v>
      </c>
      <c r="C737" s="127" t="str">
        <f t="shared" si="11"/>
        <v>Dữ liệu đầu vào</v>
      </c>
    </row>
    <row r="738" spans="1:3" ht="36">
      <c r="A738" s="515" t="str">
        <f>IF('2.YCCN-Usecase'!A736="","",'2.YCCN-Usecase'!A736)</f>
        <v/>
      </c>
      <c r="B738" s="126" t="str">
        <f>_xlfn.CONCAT('2.YCCN-Usecase'!B736,'2.YCCN-Usecase'!E736)</f>
        <v>QTHT chọn xuất bản hàm ETL. Hệ thống xuất bản  Hàm di chuyển file</v>
      </c>
      <c r="C738" s="127" t="str">
        <f t="shared" si="11"/>
        <v>Dữ liệu đầu vào</v>
      </c>
    </row>
    <row r="739" spans="1:3">
      <c r="A739" s="515">
        <f>IF('2.YCCN-Usecase'!A737="","",'2.YCCN-Usecase'!A737)</f>
        <v>83</v>
      </c>
      <c r="B739" s="126" t="str">
        <f>_xlfn.CONCAT('2.YCCN-Usecase'!B737,'2.YCCN-Usecase'!E737)</f>
        <v>Hàm copy file</v>
      </c>
      <c r="C739" s="127" t="str">
        <f t="shared" si="11"/>
        <v/>
      </c>
    </row>
    <row r="740" spans="1:3" ht="36">
      <c r="A740" s="515" t="str">
        <f>IF('2.YCCN-Usecase'!A738="","",'2.YCCN-Usecase'!A738)</f>
        <v/>
      </c>
      <c r="B740" s="126" t="str">
        <f>_xlfn.CONCAT('2.YCCN-Usecase'!B738,'2.YCCN-Usecase'!E738)</f>
        <v>QTHT chỉnh sửa thông tin. Hệ thống lưu lại thông tin mới của Hàm copy file</v>
      </c>
      <c r="C740" s="127" t="str">
        <f t="shared" si="11"/>
        <v>Dữ liệu đầu vào</v>
      </c>
    </row>
    <row r="741" spans="1:3" ht="36">
      <c r="A741" s="515" t="str">
        <f>IF('2.YCCN-Usecase'!A739="","",'2.YCCN-Usecase'!A739)</f>
        <v/>
      </c>
      <c r="B741" s="126" t="str">
        <f>_xlfn.CONCAT('2.YCCN-Usecase'!B739,'2.YCCN-Usecase'!E739)</f>
        <v>QTHT cấu hình các tham số. Hệ thống lưu lại tham số của  Hàm copy file</v>
      </c>
      <c r="C741" s="127" t="str">
        <f t="shared" si="11"/>
        <v>Dữ liệu đầu vào</v>
      </c>
    </row>
    <row r="742" spans="1:3" ht="54">
      <c r="A742" s="515" t="str">
        <f>IF('2.YCCN-Usecase'!A740="","",'2.YCCN-Usecase'!A740)</f>
        <v/>
      </c>
      <c r="B742" s="126" t="str">
        <f>_xlfn.CONCAT('2.YCCN-Usecase'!B740,'2.YCCN-Usecase'!E740)</f>
        <v>QTHT xem/điều chỉnh code của hàm ETL, Hệ thống hiển thị code của hàm và cho phép người dùng điều chỉnh  Hàm copy file</v>
      </c>
      <c r="C742" s="127" t="str">
        <f t="shared" si="11"/>
        <v>Dữ liệu đầu ra</v>
      </c>
    </row>
    <row r="743" spans="1:3" ht="54">
      <c r="A743" s="515" t="str">
        <f>IF('2.YCCN-Usecase'!A741="","",'2.YCCN-Usecase'!A741)</f>
        <v/>
      </c>
      <c r="B743" s="126" t="str">
        <f>_xlfn.CONCAT('2.YCCN-Usecase'!B741,'2.YCCN-Usecase'!E741)</f>
        <v>QTHT cấu hình dữ liệu mẫu để kiểm thử hàm ETL. Hệt hống cho người dùng nhập/tải lên dữ liệu mẫu Hàm copy file</v>
      </c>
      <c r="C743" s="127" t="str">
        <f t="shared" si="11"/>
        <v>Dữ liệu đầu vào</v>
      </c>
    </row>
    <row r="744" spans="1:3" ht="36">
      <c r="A744" s="515" t="str">
        <f>IF('2.YCCN-Usecase'!A742="","",'2.YCCN-Usecase'!A742)</f>
        <v/>
      </c>
      <c r="B744" s="126" t="str">
        <f>_xlfn.CONCAT('2.YCCN-Usecase'!B742,'2.YCCN-Usecase'!E742)</f>
        <v>QTHT chọn lưu. Hệ thống lưu thông tin cập nhật của  Hàm copy file</v>
      </c>
      <c r="C744" s="127" t="str">
        <f t="shared" si="11"/>
        <v>Dữ liệu đầu vào</v>
      </c>
    </row>
    <row r="745" spans="1:3" ht="36">
      <c r="A745" s="515" t="str">
        <f>IF('2.YCCN-Usecase'!A743="","",'2.YCCN-Usecase'!A743)</f>
        <v/>
      </c>
      <c r="B745" s="126" t="str">
        <f>_xlfn.CONCAT('2.YCCN-Usecase'!B743,'2.YCCN-Usecase'!E743)</f>
        <v>QTHT chọn chạy thử hàm ETL. Hệ thống chạy thử trên dữ liệu mẫu của  Hàm copy file</v>
      </c>
      <c r="C745" s="127" t="str">
        <f t="shared" si="11"/>
        <v>Dữ liệu đầu vào</v>
      </c>
    </row>
    <row r="746" spans="1:3" ht="36">
      <c r="A746" s="515" t="str">
        <f>IF('2.YCCN-Usecase'!A744="","",'2.YCCN-Usecase'!A744)</f>
        <v/>
      </c>
      <c r="B746" s="126" t="str">
        <f>_xlfn.CONCAT('2.YCCN-Usecase'!B744,'2.YCCN-Usecase'!E744)</f>
        <v>QTHT chọn hiển thị kết quả. Hệ thống hiển thị kết quả chạy thử  Hàm copy file</v>
      </c>
      <c r="C746" s="127" t="str">
        <f t="shared" si="11"/>
        <v>Dữ liệu đầu vào</v>
      </c>
    </row>
    <row r="747" spans="1:3" ht="36">
      <c r="A747" s="515" t="str">
        <f>IF('2.YCCN-Usecase'!A745="","",'2.YCCN-Usecase'!A745)</f>
        <v/>
      </c>
      <c r="B747" s="126" t="str">
        <f>_xlfn.CONCAT('2.YCCN-Usecase'!B745,'2.YCCN-Usecase'!E745)</f>
        <v>QTHT chọn xuất bản hàm ETL. Hệ thống xuất bản  Hàm copy file</v>
      </c>
      <c r="C747" s="127" t="str">
        <f t="shared" si="11"/>
        <v>Dữ liệu đầu vào</v>
      </c>
    </row>
    <row r="748" spans="1:3">
      <c r="A748" s="515">
        <f>IF('2.YCCN-Usecase'!A746="","",'2.YCCN-Usecase'!A746)</f>
        <v>84</v>
      </c>
      <c r="B748" s="126" t="str">
        <f>_xlfn.CONCAT('2.YCCN-Usecase'!B746,'2.YCCN-Usecase'!E746)</f>
        <v>Hàm xóa file</v>
      </c>
      <c r="C748" s="127" t="str">
        <f t="shared" si="11"/>
        <v/>
      </c>
    </row>
    <row r="749" spans="1:3" ht="36">
      <c r="A749" s="515" t="str">
        <f>IF('2.YCCN-Usecase'!A747="","",'2.YCCN-Usecase'!A747)</f>
        <v/>
      </c>
      <c r="B749" s="126" t="str">
        <f>_xlfn.CONCAT('2.YCCN-Usecase'!B747,'2.YCCN-Usecase'!E747)</f>
        <v>QTHT chỉnh sửa thông tin. Hệ thống lưu lại thông tin mới của Hàm xóa file</v>
      </c>
      <c r="C749" s="127" t="str">
        <f t="shared" si="11"/>
        <v>Yêu cầu truy vấn</v>
      </c>
    </row>
    <row r="750" spans="1:3" ht="36">
      <c r="A750" s="515" t="str">
        <f>IF('2.YCCN-Usecase'!A748="","",'2.YCCN-Usecase'!A748)</f>
        <v/>
      </c>
      <c r="B750" s="126" t="str">
        <f>_xlfn.CONCAT('2.YCCN-Usecase'!B748,'2.YCCN-Usecase'!E748)</f>
        <v>QTHT cấu hình các tham số. Hệ thống lưu lại tham số của  Hàm xóa file</v>
      </c>
      <c r="C750" s="127" t="str">
        <f t="shared" si="11"/>
        <v>Yêu cầu truy vấn</v>
      </c>
    </row>
    <row r="751" spans="1:3" ht="54">
      <c r="A751" s="515" t="str">
        <f>IF('2.YCCN-Usecase'!A749="","",'2.YCCN-Usecase'!A749)</f>
        <v/>
      </c>
      <c r="B751" s="126" t="str">
        <f>_xlfn.CONCAT('2.YCCN-Usecase'!B749,'2.YCCN-Usecase'!E749)</f>
        <v>QTHT xem/điều chỉnh code của hàm ETL, Hệ thống hiển thị code của hàm và cho phép người dùng điều chỉnh  Hàm xóa file</v>
      </c>
      <c r="C751" s="127" t="str">
        <f t="shared" si="11"/>
        <v>Dữ liệu đầu ra</v>
      </c>
    </row>
    <row r="752" spans="1:3" ht="54">
      <c r="A752" s="515" t="str">
        <f>IF('2.YCCN-Usecase'!A750="","",'2.YCCN-Usecase'!A750)</f>
        <v/>
      </c>
      <c r="B752" s="126" t="str">
        <f>_xlfn.CONCAT('2.YCCN-Usecase'!B750,'2.YCCN-Usecase'!E750)</f>
        <v>QTHT cấu hình dữ liệu mẫu để kiểm thử hàm ETL. Hệt hống cho người dùng nhập/tải lên dữ liệu mẫu Hàm xóa file</v>
      </c>
      <c r="C752" s="127" t="str">
        <f t="shared" si="11"/>
        <v>Yêu cầu truy vấn</v>
      </c>
    </row>
    <row r="753" spans="1:3" ht="36">
      <c r="A753" s="515" t="str">
        <f>IF('2.YCCN-Usecase'!A751="","",'2.YCCN-Usecase'!A751)</f>
        <v/>
      </c>
      <c r="B753" s="126" t="str">
        <f>_xlfn.CONCAT('2.YCCN-Usecase'!B751,'2.YCCN-Usecase'!E751)</f>
        <v>QTHT chọn lưu. Hệ thống lưu thông tin cập nhật của  Hàm xóa file</v>
      </c>
      <c r="C753" s="127" t="str">
        <f t="shared" si="11"/>
        <v>Yêu cầu truy vấn</v>
      </c>
    </row>
    <row r="754" spans="1:3" ht="36">
      <c r="A754" s="515" t="str">
        <f>IF('2.YCCN-Usecase'!A752="","",'2.YCCN-Usecase'!A752)</f>
        <v/>
      </c>
      <c r="B754" s="126" t="str">
        <f>_xlfn.CONCAT('2.YCCN-Usecase'!B752,'2.YCCN-Usecase'!E752)</f>
        <v>QTHT chọn chạy thử hàm ETL. Hệ thống chạy thử trên dữ liệu mẫu của  Hàm xóa file</v>
      </c>
      <c r="C754" s="127" t="str">
        <f t="shared" si="11"/>
        <v>Yêu cầu truy vấn</v>
      </c>
    </row>
    <row r="755" spans="1:3" ht="36">
      <c r="A755" s="515" t="str">
        <f>IF('2.YCCN-Usecase'!A753="","",'2.YCCN-Usecase'!A753)</f>
        <v/>
      </c>
      <c r="B755" s="126" t="str">
        <f>_xlfn.CONCAT('2.YCCN-Usecase'!B753,'2.YCCN-Usecase'!E753)</f>
        <v>QTHT chọn hiển thị kết quả. Hệ thống hiển thị kết quả chạy thử  Hàm xóa file</v>
      </c>
      <c r="C755" s="127" t="str">
        <f t="shared" si="11"/>
        <v>Yêu cầu truy vấn</v>
      </c>
    </row>
    <row r="756" spans="1:3" ht="36">
      <c r="A756" s="515" t="str">
        <f>IF('2.YCCN-Usecase'!A754="","",'2.YCCN-Usecase'!A754)</f>
        <v/>
      </c>
      <c r="B756" s="126" t="str">
        <f>_xlfn.CONCAT('2.YCCN-Usecase'!B754,'2.YCCN-Usecase'!E754)</f>
        <v>QTHT chọn xuất bản hàm ETL. Hệ thống xuất bản  Hàm xóa file</v>
      </c>
      <c r="C756" s="127" t="str">
        <f t="shared" si="11"/>
        <v>Yêu cầu truy vấn</v>
      </c>
    </row>
    <row r="757" spans="1:3">
      <c r="A757" s="515">
        <f>IF('2.YCCN-Usecase'!A755="","",'2.YCCN-Usecase'!A755)</f>
        <v>85</v>
      </c>
      <c r="B757" s="126" t="str">
        <f>_xlfn.CONCAT('2.YCCN-Usecase'!B755,'2.YCCN-Usecase'!E755)</f>
        <v>Hàm mở file csv</v>
      </c>
      <c r="C757" s="127" t="str">
        <f t="shared" si="11"/>
        <v/>
      </c>
    </row>
    <row r="758" spans="1:3" ht="36">
      <c r="A758" s="515" t="str">
        <f>IF('2.YCCN-Usecase'!A756="","",'2.YCCN-Usecase'!A756)</f>
        <v/>
      </c>
      <c r="B758" s="126" t="str">
        <f>_xlfn.CONCAT('2.YCCN-Usecase'!B756,'2.YCCN-Usecase'!E756)</f>
        <v>QTHT chỉnh sửa thông tin. Hệ thống lưu lại thông tin mới của Hàm mở file csv</v>
      </c>
      <c r="C758" s="127" t="str">
        <f t="shared" si="11"/>
        <v>Dữ liệu đầu vào</v>
      </c>
    </row>
    <row r="759" spans="1:3" ht="36">
      <c r="A759" s="515" t="str">
        <f>IF('2.YCCN-Usecase'!A757="","",'2.YCCN-Usecase'!A757)</f>
        <v/>
      </c>
      <c r="B759" s="126" t="str">
        <f>_xlfn.CONCAT('2.YCCN-Usecase'!B757,'2.YCCN-Usecase'!E757)</f>
        <v>QTHT cấu hình các tham số. Hệ thống lưu lại tham số của  Hàm mở file csv</v>
      </c>
      <c r="C759" s="127" t="str">
        <f t="shared" si="11"/>
        <v>Dữ liệu đầu vào</v>
      </c>
    </row>
    <row r="760" spans="1:3" ht="54">
      <c r="A760" s="515" t="str">
        <f>IF('2.YCCN-Usecase'!A758="","",'2.YCCN-Usecase'!A758)</f>
        <v/>
      </c>
      <c r="B760" s="126" t="str">
        <f>_xlfn.CONCAT('2.YCCN-Usecase'!B758,'2.YCCN-Usecase'!E758)</f>
        <v>QTHT xem/điều chỉnh code của hàm ETL, Hệ thống hiển thị code của hàm và cho phép người dùng điều chỉnh  Hàm mở file csv</v>
      </c>
      <c r="C760" s="127" t="str">
        <f t="shared" si="11"/>
        <v>Dữ liệu đầu ra</v>
      </c>
    </row>
    <row r="761" spans="1:3" ht="54">
      <c r="A761" s="515" t="str">
        <f>IF('2.YCCN-Usecase'!A759="","",'2.YCCN-Usecase'!A759)</f>
        <v/>
      </c>
      <c r="B761" s="126" t="str">
        <f>_xlfn.CONCAT('2.YCCN-Usecase'!B759,'2.YCCN-Usecase'!E759)</f>
        <v>QTHT cấu hình dữ liệu mẫu để kiểm thử hàm ETL. Hệt hống cho người dùng nhập/tải lên dữ liệu mẫu Hàm mở file csv</v>
      </c>
      <c r="C761" s="127" t="str">
        <f t="shared" si="11"/>
        <v>Dữ liệu đầu vào</v>
      </c>
    </row>
    <row r="762" spans="1:3" ht="36">
      <c r="A762" s="515" t="str">
        <f>IF('2.YCCN-Usecase'!A760="","",'2.YCCN-Usecase'!A760)</f>
        <v/>
      </c>
      <c r="B762" s="126" t="str">
        <f>_xlfn.CONCAT('2.YCCN-Usecase'!B760,'2.YCCN-Usecase'!E760)</f>
        <v>QTHT chọn lưu. Hệ thống lưu thông tin cập nhật của  Hàm mở file csv</v>
      </c>
      <c r="C762" s="127" t="str">
        <f t="shared" si="11"/>
        <v>Dữ liệu đầu vào</v>
      </c>
    </row>
    <row r="763" spans="1:3" ht="36">
      <c r="A763" s="515" t="str">
        <f>IF('2.YCCN-Usecase'!A761="","",'2.YCCN-Usecase'!A761)</f>
        <v/>
      </c>
      <c r="B763" s="126" t="str">
        <f>_xlfn.CONCAT('2.YCCN-Usecase'!B761,'2.YCCN-Usecase'!E761)</f>
        <v>QTHT chọn chạy thử hàm ETL. Hệ thống chạy thử trên dữ liệu mẫu của  Hàm mở file csv</v>
      </c>
      <c r="C763" s="127" t="str">
        <f t="shared" si="11"/>
        <v>Dữ liệu đầu vào</v>
      </c>
    </row>
    <row r="764" spans="1:3" ht="36">
      <c r="A764" s="515" t="str">
        <f>IF('2.YCCN-Usecase'!A762="","",'2.YCCN-Usecase'!A762)</f>
        <v/>
      </c>
      <c r="B764" s="126" t="str">
        <f>_xlfn.CONCAT('2.YCCN-Usecase'!B762,'2.YCCN-Usecase'!E762)</f>
        <v>QTHT chọn hiển thị kết quả. Hệ thống hiển thị kết quả chạy thử  Hàm mở file csv</v>
      </c>
      <c r="C764" s="127" t="str">
        <f t="shared" si="11"/>
        <v>Dữ liệu đầu vào</v>
      </c>
    </row>
    <row r="765" spans="1:3" ht="36">
      <c r="A765" s="515" t="str">
        <f>IF('2.YCCN-Usecase'!A763="","",'2.YCCN-Usecase'!A763)</f>
        <v/>
      </c>
      <c r="B765" s="126" t="str">
        <f>_xlfn.CONCAT('2.YCCN-Usecase'!B763,'2.YCCN-Usecase'!E763)</f>
        <v>QTHT chọn xuất bản hàm ETL. Hệ thống xuất bản  Hàm mở file csv</v>
      </c>
      <c r="C765" s="127" t="str">
        <f t="shared" si="11"/>
        <v>Dữ liệu đầu vào</v>
      </c>
    </row>
    <row r="766" spans="1:3">
      <c r="A766" s="515">
        <f>IF('2.YCCN-Usecase'!A764="","",'2.YCCN-Usecase'!A764)</f>
        <v>86</v>
      </c>
      <c r="B766" s="126" t="str">
        <f>_xlfn.CONCAT('2.YCCN-Usecase'!B764,'2.YCCN-Usecase'!E764)</f>
        <v>Hàm mở file excel</v>
      </c>
      <c r="C766" s="127" t="str">
        <f t="shared" si="11"/>
        <v/>
      </c>
    </row>
    <row r="767" spans="1:3" ht="36">
      <c r="A767" s="515" t="str">
        <f>IF('2.YCCN-Usecase'!A765="","",'2.YCCN-Usecase'!A765)</f>
        <v/>
      </c>
      <c r="B767" s="126" t="str">
        <f>_xlfn.CONCAT('2.YCCN-Usecase'!B765,'2.YCCN-Usecase'!E765)</f>
        <v>QTHT chỉnh sửa thông tin. Hệ thống lưu lại thông tin mới của Hàm mở file excel</v>
      </c>
      <c r="C767" s="127" t="str">
        <f t="shared" si="11"/>
        <v>Dữ liệu đầu vào</v>
      </c>
    </row>
    <row r="768" spans="1:3" ht="36">
      <c r="A768" s="515" t="str">
        <f>IF('2.YCCN-Usecase'!A766="","",'2.YCCN-Usecase'!A766)</f>
        <v/>
      </c>
      <c r="B768" s="126" t="str">
        <f>_xlfn.CONCAT('2.YCCN-Usecase'!B766,'2.YCCN-Usecase'!E766)</f>
        <v>QTHT cấu hình các tham số. Hệ thống lưu lại tham số của  Hàm mở file excel</v>
      </c>
      <c r="C768" s="127" t="str">
        <f t="shared" si="11"/>
        <v>Dữ liệu đầu vào</v>
      </c>
    </row>
    <row r="769" spans="1:3" ht="54">
      <c r="A769" s="515" t="str">
        <f>IF('2.YCCN-Usecase'!A767="","",'2.YCCN-Usecase'!A767)</f>
        <v/>
      </c>
      <c r="B769" s="126" t="str">
        <f>_xlfn.CONCAT('2.YCCN-Usecase'!B767,'2.YCCN-Usecase'!E767)</f>
        <v>QTHT xem/điều chỉnh code của hàm ETL, Hệ thống hiển thị code của hàm và cho phép người dùng điều chỉnh  Hàm mở file excel</v>
      </c>
      <c r="C769" s="127" t="str">
        <f t="shared" si="11"/>
        <v>Dữ liệu đầu ra</v>
      </c>
    </row>
    <row r="770" spans="1:3" ht="54">
      <c r="A770" s="515" t="str">
        <f>IF('2.YCCN-Usecase'!A768="","",'2.YCCN-Usecase'!A768)</f>
        <v/>
      </c>
      <c r="B770" s="126" t="str">
        <f>_xlfn.CONCAT('2.YCCN-Usecase'!B768,'2.YCCN-Usecase'!E768)</f>
        <v>QTHT cấu hình dữ liệu mẫu để kiểm thử hàm ETL. Hệt hống cho người dùng nhập/tải lên dữ liệu mẫu Hàm mở file excel</v>
      </c>
      <c r="C770" s="127" t="str">
        <f t="shared" si="11"/>
        <v>Dữ liệu đầu vào</v>
      </c>
    </row>
    <row r="771" spans="1:3" ht="36">
      <c r="A771" s="515" t="str">
        <f>IF('2.YCCN-Usecase'!A769="","",'2.YCCN-Usecase'!A769)</f>
        <v/>
      </c>
      <c r="B771" s="126" t="str">
        <f>_xlfn.CONCAT('2.YCCN-Usecase'!B769,'2.YCCN-Usecase'!E769)</f>
        <v>QTHT chọn lưu. Hệ thống lưu thông tin cập nhật của  Hàm mở file excel</v>
      </c>
      <c r="C771" s="127" t="str">
        <f t="shared" si="11"/>
        <v>Dữ liệu đầu vào</v>
      </c>
    </row>
    <row r="772" spans="1:3" ht="36">
      <c r="A772" s="515" t="str">
        <f>IF('2.YCCN-Usecase'!A770="","",'2.YCCN-Usecase'!A770)</f>
        <v/>
      </c>
      <c r="B772" s="126" t="str">
        <f>_xlfn.CONCAT('2.YCCN-Usecase'!B770,'2.YCCN-Usecase'!E770)</f>
        <v>QTHT chọn chạy thử hàm ETL. Hệ thống chạy thử trên dữ liệu mẫu của  Hàm mở file excel</v>
      </c>
      <c r="C772" s="127" t="str">
        <f t="shared" ref="C772:C835" si="12">IF(A772&lt;&gt;"","",IF(OR(ISNUMBER(SEARCH("xem",B772)),ISNUMBER(SEARCH("sao chép",B772))),"Dữ liệu đầu ra",IF(OR(ISNUMBER(SEARCH("tìm kiếm",B772)),ISNUMBER(SEARCH("xóa",B772)),ISNUMBER(SEARCH("lọc",B772))),"Yêu cầu truy vấn","Dữ liệu đầu vào")))</f>
        <v>Dữ liệu đầu vào</v>
      </c>
    </row>
    <row r="773" spans="1:3" ht="36">
      <c r="A773" s="515" t="str">
        <f>IF('2.YCCN-Usecase'!A771="","",'2.YCCN-Usecase'!A771)</f>
        <v/>
      </c>
      <c r="B773" s="126" t="str">
        <f>_xlfn.CONCAT('2.YCCN-Usecase'!B771,'2.YCCN-Usecase'!E771)</f>
        <v>QTHT chọn hiển thị kết quả. Hệ thống hiển thị kết quả chạy thử  Hàm mở file excel</v>
      </c>
      <c r="C773" s="127" t="str">
        <f t="shared" si="12"/>
        <v>Dữ liệu đầu vào</v>
      </c>
    </row>
    <row r="774" spans="1:3" ht="36">
      <c r="A774" s="515" t="str">
        <f>IF('2.YCCN-Usecase'!A772="","",'2.YCCN-Usecase'!A772)</f>
        <v/>
      </c>
      <c r="B774" s="126" t="str">
        <f>_xlfn.CONCAT('2.YCCN-Usecase'!B772,'2.YCCN-Usecase'!E772)</f>
        <v>QTHT chọn xuất bản hàm ETL. Hệ thống xuất bản  Hàm mở file excel</v>
      </c>
      <c r="C774" s="127" t="str">
        <f t="shared" si="12"/>
        <v>Dữ liệu đầu vào</v>
      </c>
    </row>
    <row r="775" spans="1:3">
      <c r="A775" s="515">
        <f>IF('2.YCCN-Usecase'!A773="","",'2.YCCN-Usecase'!A773)</f>
        <v>87</v>
      </c>
      <c r="B775" s="126" t="str">
        <f>_xlfn.CONCAT('2.YCCN-Usecase'!B773,'2.YCCN-Usecase'!E773)</f>
        <v>Hàm mở file parquet</v>
      </c>
      <c r="C775" s="127" t="str">
        <f t="shared" si="12"/>
        <v/>
      </c>
    </row>
    <row r="776" spans="1:3" ht="36">
      <c r="A776" s="515" t="str">
        <f>IF('2.YCCN-Usecase'!A774="","",'2.YCCN-Usecase'!A774)</f>
        <v/>
      </c>
      <c r="B776" s="126" t="str">
        <f>_xlfn.CONCAT('2.YCCN-Usecase'!B774,'2.YCCN-Usecase'!E774)</f>
        <v>QTHT chỉnh sửa thông tin. Hệ thống lưu lại thông tin mới của Hàm mở file parquet</v>
      </c>
      <c r="C776" s="127" t="str">
        <f t="shared" si="12"/>
        <v>Dữ liệu đầu vào</v>
      </c>
    </row>
    <row r="777" spans="1:3" ht="36">
      <c r="A777" s="515" t="str">
        <f>IF('2.YCCN-Usecase'!A775="","",'2.YCCN-Usecase'!A775)</f>
        <v/>
      </c>
      <c r="B777" s="126" t="str">
        <f>_xlfn.CONCAT('2.YCCN-Usecase'!B775,'2.YCCN-Usecase'!E775)</f>
        <v>QTHT cấu hình các tham số. Hệ thống lưu lại tham số của  Hàm mở file parquet</v>
      </c>
      <c r="C777" s="127" t="str">
        <f t="shared" si="12"/>
        <v>Dữ liệu đầu vào</v>
      </c>
    </row>
    <row r="778" spans="1:3" ht="54">
      <c r="A778" s="515" t="str">
        <f>IF('2.YCCN-Usecase'!A776="","",'2.YCCN-Usecase'!A776)</f>
        <v/>
      </c>
      <c r="B778" s="126" t="str">
        <f>_xlfn.CONCAT('2.YCCN-Usecase'!B776,'2.YCCN-Usecase'!E776)</f>
        <v>QTHT xem/điều chỉnh code của hàm ETL, Hệ thống hiển thị code của hàm và cho phép người dùng điều chỉnh  Hàm mở file parquet</v>
      </c>
      <c r="C778" s="127" t="str">
        <f t="shared" si="12"/>
        <v>Dữ liệu đầu ra</v>
      </c>
    </row>
    <row r="779" spans="1:3" ht="54">
      <c r="A779" s="515" t="str">
        <f>IF('2.YCCN-Usecase'!A777="","",'2.YCCN-Usecase'!A777)</f>
        <v/>
      </c>
      <c r="B779" s="126" t="str">
        <f>_xlfn.CONCAT('2.YCCN-Usecase'!B777,'2.YCCN-Usecase'!E777)</f>
        <v>QTHT cấu hình dữ liệu mẫu để kiểm thử hàm ETL. Hệt hống cho người dùng nhập/tải lên dữ liệu mẫu Hàm mở file parquet</v>
      </c>
      <c r="C779" s="127" t="str">
        <f t="shared" si="12"/>
        <v>Dữ liệu đầu vào</v>
      </c>
    </row>
    <row r="780" spans="1:3" ht="36">
      <c r="A780" s="515" t="str">
        <f>IF('2.YCCN-Usecase'!A778="","",'2.YCCN-Usecase'!A778)</f>
        <v/>
      </c>
      <c r="B780" s="126" t="str">
        <f>_xlfn.CONCAT('2.YCCN-Usecase'!B778,'2.YCCN-Usecase'!E778)</f>
        <v>QTHT chọn lưu. Hệ thống lưu thông tin cập nhật của  Hàm mở file parquet</v>
      </c>
      <c r="C780" s="127" t="str">
        <f t="shared" si="12"/>
        <v>Dữ liệu đầu vào</v>
      </c>
    </row>
    <row r="781" spans="1:3" ht="36">
      <c r="A781" s="515" t="str">
        <f>IF('2.YCCN-Usecase'!A779="","",'2.YCCN-Usecase'!A779)</f>
        <v/>
      </c>
      <c r="B781" s="126" t="str">
        <f>_xlfn.CONCAT('2.YCCN-Usecase'!B779,'2.YCCN-Usecase'!E779)</f>
        <v>QTHT chọn chạy thử hàm ETL. Hệ thống chạy thử trên dữ liệu mẫu của  Hàm mở file parquet</v>
      </c>
      <c r="C781" s="127" t="str">
        <f t="shared" si="12"/>
        <v>Dữ liệu đầu vào</v>
      </c>
    </row>
    <row r="782" spans="1:3" ht="36">
      <c r="A782" s="515" t="str">
        <f>IF('2.YCCN-Usecase'!A780="","",'2.YCCN-Usecase'!A780)</f>
        <v/>
      </c>
      <c r="B782" s="126" t="str">
        <f>_xlfn.CONCAT('2.YCCN-Usecase'!B780,'2.YCCN-Usecase'!E780)</f>
        <v>QTHT chọn hiển thị kết quả. Hệ thống hiển thị kết quả chạy thử  Hàm mở file parquet</v>
      </c>
      <c r="C782" s="127" t="str">
        <f t="shared" si="12"/>
        <v>Dữ liệu đầu vào</v>
      </c>
    </row>
    <row r="783" spans="1:3" ht="36">
      <c r="A783" s="515" t="str">
        <f>IF('2.YCCN-Usecase'!A781="","",'2.YCCN-Usecase'!A781)</f>
        <v/>
      </c>
      <c r="B783" s="126" t="str">
        <f>_xlfn.CONCAT('2.YCCN-Usecase'!B781,'2.YCCN-Usecase'!E781)</f>
        <v>QTHT chọn xuất bản hàm ETL. Hệ thống xuất bản  Hàm mở file parquet</v>
      </c>
      <c r="C783" s="127" t="str">
        <f t="shared" si="12"/>
        <v>Dữ liệu đầu vào</v>
      </c>
    </row>
    <row r="784" spans="1:3">
      <c r="A784" s="515">
        <f>IF('2.YCCN-Usecase'!A782="","",'2.YCCN-Usecase'!A782)</f>
        <v>88</v>
      </c>
      <c r="B784" s="126" t="str">
        <f>_xlfn.CONCAT('2.YCCN-Usecase'!B782,'2.YCCN-Usecase'!E782)</f>
        <v>Hàm mở file avro</v>
      </c>
      <c r="C784" s="127" t="str">
        <f t="shared" si="12"/>
        <v/>
      </c>
    </row>
    <row r="785" spans="1:3" ht="36">
      <c r="A785" s="515" t="str">
        <f>IF('2.YCCN-Usecase'!A783="","",'2.YCCN-Usecase'!A783)</f>
        <v/>
      </c>
      <c r="B785" s="126" t="str">
        <f>_xlfn.CONCAT('2.YCCN-Usecase'!B783,'2.YCCN-Usecase'!E783)</f>
        <v>QTHT chỉnh sửa thông tin. Hệ thống lưu lại thông tin mới của Hàm mở file avro</v>
      </c>
      <c r="C785" s="127" t="str">
        <f t="shared" si="12"/>
        <v>Dữ liệu đầu vào</v>
      </c>
    </row>
    <row r="786" spans="1:3" ht="36">
      <c r="A786" s="515" t="str">
        <f>IF('2.YCCN-Usecase'!A784="","",'2.YCCN-Usecase'!A784)</f>
        <v/>
      </c>
      <c r="B786" s="126" t="str">
        <f>_xlfn.CONCAT('2.YCCN-Usecase'!B784,'2.YCCN-Usecase'!E784)</f>
        <v>QTHT cấu hình các tham số. Hệ thống lưu lại tham số của  Hàm mở file avro</v>
      </c>
      <c r="C786" s="127" t="str">
        <f t="shared" si="12"/>
        <v>Dữ liệu đầu vào</v>
      </c>
    </row>
    <row r="787" spans="1:3" ht="54">
      <c r="A787" s="515" t="str">
        <f>IF('2.YCCN-Usecase'!A785="","",'2.YCCN-Usecase'!A785)</f>
        <v/>
      </c>
      <c r="B787" s="126" t="str">
        <f>_xlfn.CONCAT('2.YCCN-Usecase'!B785,'2.YCCN-Usecase'!E785)</f>
        <v>QTHT xem/điều chỉnh code của hàm ETL, Hệ thống hiển thị code của hàm và cho phép người dùng điều chỉnh  Hàm mở file avro</v>
      </c>
      <c r="C787" s="127" t="str">
        <f t="shared" si="12"/>
        <v>Dữ liệu đầu ra</v>
      </c>
    </row>
    <row r="788" spans="1:3" ht="54">
      <c r="A788" s="515" t="str">
        <f>IF('2.YCCN-Usecase'!A786="","",'2.YCCN-Usecase'!A786)</f>
        <v/>
      </c>
      <c r="B788" s="126" t="str">
        <f>_xlfn.CONCAT('2.YCCN-Usecase'!B786,'2.YCCN-Usecase'!E786)</f>
        <v>QTHT cấu hình dữ liệu mẫu để kiểm thử hàm ETL. Hệt hống cho người dùng nhập/tải lên dữ liệu mẫu Hàm mở file avro</v>
      </c>
      <c r="C788" s="127" t="str">
        <f t="shared" si="12"/>
        <v>Dữ liệu đầu vào</v>
      </c>
    </row>
    <row r="789" spans="1:3" ht="36">
      <c r="A789" s="515" t="str">
        <f>IF('2.YCCN-Usecase'!A787="","",'2.YCCN-Usecase'!A787)</f>
        <v/>
      </c>
      <c r="B789" s="126" t="str">
        <f>_xlfn.CONCAT('2.YCCN-Usecase'!B787,'2.YCCN-Usecase'!E787)</f>
        <v>QTHT chọn lưu. Hệ thống lưu thông tin cập nhật của  Hàm mở file avro</v>
      </c>
      <c r="C789" s="127" t="str">
        <f t="shared" si="12"/>
        <v>Dữ liệu đầu vào</v>
      </c>
    </row>
    <row r="790" spans="1:3" ht="36">
      <c r="A790" s="515" t="str">
        <f>IF('2.YCCN-Usecase'!A788="","",'2.YCCN-Usecase'!A788)</f>
        <v/>
      </c>
      <c r="B790" s="126" t="str">
        <f>_xlfn.CONCAT('2.YCCN-Usecase'!B788,'2.YCCN-Usecase'!E788)</f>
        <v>QTHT chọn chạy thử hàm ETL. Hệ thống chạy thử trên dữ liệu mẫu của  Hàm mở file avro</v>
      </c>
      <c r="C790" s="127" t="str">
        <f t="shared" si="12"/>
        <v>Dữ liệu đầu vào</v>
      </c>
    </row>
    <row r="791" spans="1:3" ht="36">
      <c r="A791" s="515" t="str">
        <f>IF('2.YCCN-Usecase'!A789="","",'2.YCCN-Usecase'!A789)</f>
        <v/>
      </c>
      <c r="B791" s="126" t="str">
        <f>_xlfn.CONCAT('2.YCCN-Usecase'!B789,'2.YCCN-Usecase'!E789)</f>
        <v>QTHT chọn hiển thị kết quả. Hệ thống hiển thị kết quả chạy thử  Hàm mở file avro</v>
      </c>
      <c r="C791" s="127" t="str">
        <f t="shared" si="12"/>
        <v>Dữ liệu đầu vào</v>
      </c>
    </row>
    <row r="792" spans="1:3" ht="36">
      <c r="A792" s="515" t="str">
        <f>IF('2.YCCN-Usecase'!A790="","",'2.YCCN-Usecase'!A790)</f>
        <v/>
      </c>
      <c r="B792" s="126" t="str">
        <f>_xlfn.CONCAT('2.YCCN-Usecase'!B790,'2.YCCN-Usecase'!E790)</f>
        <v>QTHT chọn xuất bản hàm ETL. Hệ thống xuất bản  Hàm mở file avro</v>
      </c>
      <c r="C792" s="127" t="str">
        <f t="shared" si="12"/>
        <v>Dữ liệu đầu vào</v>
      </c>
    </row>
    <row r="793" spans="1:3">
      <c r="A793" s="515">
        <f>IF('2.YCCN-Usecase'!A791="","",'2.YCCN-Usecase'!A791)</f>
        <v>89</v>
      </c>
      <c r="B793" s="126" t="str">
        <f>_xlfn.CONCAT('2.YCCN-Usecase'!B791,'2.YCCN-Usecase'!E791)</f>
        <v>Hàm mở file txt</v>
      </c>
      <c r="C793" s="127" t="str">
        <f t="shared" si="12"/>
        <v/>
      </c>
    </row>
    <row r="794" spans="1:3" ht="36">
      <c r="A794" s="515" t="str">
        <f>IF('2.YCCN-Usecase'!A792="","",'2.YCCN-Usecase'!A792)</f>
        <v/>
      </c>
      <c r="B794" s="126" t="str">
        <f>_xlfn.CONCAT('2.YCCN-Usecase'!B792,'2.YCCN-Usecase'!E792)</f>
        <v>QTHT chỉnh sửa thông tin. Hệ thống lưu lại thông tin mới của Hàm mở file txt</v>
      </c>
      <c r="C794" s="127" t="str">
        <f t="shared" si="12"/>
        <v>Dữ liệu đầu vào</v>
      </c>
    </row>
    <row r="795" spans="1:3" ht="36">
      <c r="A795" s="515" t="str">
        <f>IF('2.YCCN-Usecase'!A793="","",'2.YCCN-Usecase'!A793)</f>
        <v/>
      </c>
      <c r="B795" s="126" t="str">
        <f>_xlfn.CONCAT('2.YCCN-Usecase'!B793,'2.YCCN-Usecase'!E793)</f>
        <v>QTHT cấu hình các tham số. Hệ thống lưu lại tham số của  Hàm mở file txt</v>
      </c>
      <c r="C795" s="127" t="str">
        <f t="shared" si="12"/>
        <v>Dữ liệu đầu vào</v>
      </c>
    </row>
    <row r="796" spans="1:3" ht="54">
      <c r="A796" s="515" t="str">
        <f>IF('2.YCCN-Usecase'!A794="","",'2.YCCN-Usecase'!A794)</f>
        <v/>
      </c>
      <c r="B796" s="126" t="str">
        <f>_xlfn.CONCAT('2.YCCN-Usecase'!B794,'2.YCCN-Usecase'!E794)</f>
        <v>QTHT xem/điều chỉnh code của hàm ETL, Hệ thống hiển thị code của hàm và cho phép người dùng điều chỉnh  Hàm mở file txt</v>
      </c>
      <c r="C796" s="127" t="str">
        <f t="shared" si="12"/>
        <v>Dữ liệu đầu ra</v>
      </c>
    </row>
    <row r="797" spans="1:3" ht="54">
      <c r="A797" s="515" t="str">
        <f>IF('2.YCCN-Usecase'!A795="","",'2.YCCN-Usecase'!A795)</f>
        <v/>
      </c>
      <c r="B797" s="126" t="str">
        <f>_xlfn.CONCAT('2.YCCN-Usecase'!B795,'2.YCCN-Usecase'!E795)</f>
        <v>QTHT cấu hình dữ liệu mẫu để kiểm thử hàm ETL. Hệt hống cho người dùng nhập/tải lên dữ liệu mẫu Hàm mở file txt</v>
      </c>
      <c r="C797" s="127" t="str">
        <f t="shared" si="12"/>
        <v>Dữ liệu đầu vào</v>
      </c>
    </row>
    <row r="798" spans="1:3" ht="36">
      <c r="A798" s="515" t="str">
        <f>IF('2.YCCN-Usecase'!A796="","",'2.YCCN-Usecase'!A796)</f>
        <v/>
      </c>
      <c r="B798" s="126" t="str">
        <f>_xlfn.CONCAT('2.YCCN-Usecase'!B796,'2.YCCN-Usecase'!E796)</f>
        <v>QTHT chọn lưu. Hệ thống lưu thông tin cập nhật của  Hàm mở file txt</v>
      </c>
      <c r="C798" s="127" t="str">
        <f t="shared" si="12"/>
        <v>Dữ liệu đầu vào</v>
      </c>
    </row>
    <row r="799" spans="1:3" ht="36">
      <c r="A799" s="515" t="str">
        <f>IF('2.YCCN-Usecase'!A797="","",'2.YCCN-Usecase'!A797)</f>
        <v/>
      </c>
      <c r="B799" s="126" t="str">
        <f>_xlfn.CONCAT('2.YCCN-Usecase'!B797,'2.YCCN-Usecase'!E797)</f>
        <v>QTHT chọn chạy thử hàm ETL. Hệ thống chạy thử trên dữ liệu mẫu của  Hàm mở file txt</v>
      </c>
      <c r="C799" s="127" t="str">
        <f t="shared" si="12"/>
        <v>Dữ liệu đầu vào</v>
      </c>
    </row>
    <row r="800" spans="1:3" ht="36">
      <c r="A800" s="515" t="str">
        <f>IF('2.YCCN-Usecase'!A798="","",'2.YCCN-Usecase'!A798)</f>
        <v/>
      </c>
      <c r="B800" s="126" t="str">
        <f>_xlfn.CONCAT('2.YCCN-Usecase'!B798,'2.YCCN-Usecase'!E798)</f>
        <v>QTHT chọn hiển thị kết quả. Hệ thống hiển thị kết quả chạy thử  Hàm mở file txt</v>
      </c>
      <c r="C800" s="127" t="str">
        <f t="shared" si="12"/>
        <v>Dữ liệu đầu vào</v>
      </c>
    </row>
    <row r="801" spans="1:3" ht="36">
      <c r="A801" s="515" t="str">
        <f>IF('2.YCCN-Usecase'!A799="","",'2.YCCN-Usecase'!A799)</f>
        <v/>
      </c>
      <c r="B801" s="126" t="str">
        <f>_xlfn.CONCAT('2.YCCN-Usecase'!B799,'2.YCCN-Usecase'!E799)</f>
        <v>QTHT chọn xuất bản hàm ETL. Hệ thống xuất bản  Hàm mở file txt</v>
      </c>
      <c r="C801" s="127" t="str">
        <f t="shared" si="12"/>
        <v>Dữ liệu đầu vào</v>
      </c>
    </row>
    <row r="802" spans="1:3">
      <c r="A802" s="515">
        <f>IF('2.YCCN-Usecase'!A800="","",'2.YCCN-Usecase'!A800)</f>
        <v>90</v>
      </c>
      <c r="B802" s="126" t="str">
        <f>_xlfn.CONCAT('2.YCCN-Usecase'!B800,'2.YCCN-Usecase'!E800)</f>
        <v>Hàm sửa tên file</v>
      </c>
      <c r="C802" s="127" t="str">
        <f t="shared" si="12"/>
        <v/>
      </c>
    </row>
    <row r="803" spans="1:3" ht="36">
      <c r="A803" s="515" t="str">
        <f>IF('2.YCCN-Usecase'!A801="","",'2.YCCN-Usecase'!A801)</f>
        <v/>
      </c>
      <c r="B803" s="126" t="str">
        <f>_xlfn.CONCAT('2.YCCN-Usecase'!B801,'2.YCCN-Usecase'!E801)</f>
        <v>QTHT chỉnh sửa thông tin. Hệ thống lưu lại thông tin mới của Hàm sửa tên file</v>
      </c>
      <c r="C803" s="127" t="str">
        <f t="shared" si="12"/>
        <v>Dữ liệu đầu vào</v>
      </c>
    </row>
    <row r="804" spans="1:3" ht="36">
      <c r="A804" s="515" t="str">
        <f>IF('2.YCCN-Usecase'!A802="","",'2.YCCN-Usecase'!A802)</f>
        <v/>
      </c>
      <c r="B804" s="126" t="str">
        <f>_xlfn.CONCAT('2.YCCN-Usecase'!B802,'2.YCCN-Usecase'!E802)</f>
        <v>QTHT cấu hình các tham số. Hệ thống lưu lại tham số của  Hàm sửa tên file</v>
      </c>
      <c r="C804" s="127" t="str">
        <f t="shared" si="12"/>
        <v>Dữ liệu đầu vào</v>
      </c>
    </row>
    <row r="805" spans="1:3" ht="54">
      <c r="A805" s="515" t="str">
        <f>IF('2.YCCN-Usecase'!A803="","",'2.YCCN-Usecase'!A803)</f>
        <v/>
      </c>
      <c r="B805" s="126" t="str">
        <f>_xlfn.CONCAT('2.YCCN-Usecase'!B803,'2.YCCN-Usecase'!E803)</f>
        <v>QTHT xem/điều chỉnh code của hàm ETL, Hệ thống hiển thị code của hàm và cho phép người dùng điều chỉnh  Hàm sửa tên file</v>
      </c>
      <c r="C805" s="127" t="str">
        <f t="shared" si="12"/>
        <v>Dữ liệu đầu ra</v>
      </c>
    </row>
    <row r="806" spans="1:3" ht="54">
      <c r="A806" s="515" t="str">
        <f>IF('2.YCCN-Usecase'!A804="","",'2.YCCN-Usecase'!A804)</f>
        <v/>
      </c>
      <c r="B806" s="126" t="str">
        <f>_xlfn.CONCAT('2.YCCN-Usecase'!B804,'2.YCCN-Usecase'!E804)</f>
        <v>QTHT cấu hình dữ liệu mẫu để kiểm thử hàm ETL. Hệt hống cho người dùng nhập/tải lên dữ liệu mẫu Hàm sửa tên file</v>
      </c>
      <c r="C806" s="127" t="str">
        <f t="shared" si="12"/>
        <v>Dữ liệu đầu vào</v>
      </c>
    </row>
    <row r="807" spans="1:3" ht="36">
      <c r="A807" s="515" t="str">
        <f>IF('2.YCCN-Usecase'!A805="","",'2.YCCN-Usecase'!A805)</f>
        <v/>
      </c>
      <c r="B807" s="126" t="str">
        <f>_xlfn.CONCAT('2.YCCN-Usecase'!B805,'2.YCCN-Usecase'!E805)</f>
        <v>QTHT chọn lưu. Hệ thống lưu thông tin cập nhật của  Hàm sửa tên file</v>
      </c>
      <c r="C807" s="127" t="str">
        <f t="shared" si="12"/>
        <v>Dữ liệu đầu vào</v>
      </c>
    </row>
    <row r="808" spans="1:3" ht="36">
      <c r="A808" s="515" t="str">
        <f>IF('2.YCCN-Usecase'!A806="","",'2.YCCN-Usecase'!A806)</f>
        <v/>
      </c>
      <c r="B808" s="126" t="str">
        <f>_xlfn.CONCAT('2.YCCN-Usecase'!B806,'2.YCCN-Usecase'!E806)</f>
        <v>QTHT chọn chạy thử hàm ETL. Hệ thống chạy thử trên dữ liệu mẫu của  Hàm sửa tên file</v>
      </c>
      <c r="C808" s="127" t="str">
        <f t="shared" si="12"/>
        <v>Dữ liệu đầu vào</v>
      </c>
    </row>
    <row r="809" spans="1:3" ht="36">
      <c r="A809" s="515" t="str">
        <f>IF('2.YCCN-Usecase'!A807="","",'2.YCCN-Usecase'!A807)</f>
        <v/>
      </c>
      <c r="B809" s="126" t="str">
        <f>_xlfn.CONCAT('2.YCCN-Usecase'!B807,'2.YCCN-Usecase'!E807)</f>
        <v>QTHT chọn hiển thị kết quả. Hệ thống hiển thị kết quả chạy thử  Hàm sửa tên file</v>
      </c>
      <c r="C809" s="127" t="str">
        <f t="shared" si="12"/>
        <v>Dữ liệu đầu vào</v>
      </c>
    </row>
    <row r="810" spans="1:3" ht="36">
      <c r="A810" s="515" t="str">
        <f>IF('2.YCCN-Usecase'!A808="","",'2.YCCN-Usecase'!A808)</f>
        <v/>
      </c>
      <c r="B810" s="126" t="str">
        <f>_xlfn.CONCAT('2.YCCN-Usecase'!B808,'2.YCCN-Usecase'!E808)</f>
        <v>QTHT chọn xuất bản hàm ETL. Hệ thống xuất bản  Hàm sửa tên file</v>
      </c>
      <c r="C810" s="127" t="str">
        <f t="shared" si="12"/>
        <v>Dữ liệu đầu vào</v>
      </c>
    </row>
    <row r="811" spans="1:3">
      <c r="A811" s="515">
        <f>IF('2.YCCN-Usecase'!A809="","",'2.YCCN-Usecase'!A809)</f>
        <v>91</v>
      </c>
      <c r="B811" s="126" t="str">
        <f>_xlfn.CONCAT('2.YCCN-Usecase'!B809,'2.YCCN-Usecase'!E809)</f>
        <v>Hàm chuyển file sang server khác</v>
      </c>
      <c r="C811" s="127" t="str">
        <f t="shared" si="12"/>
        <v/>
      </c>
    </row>
    <row r="812" spans="1:3" ht="36">
      <c r="A812" s="515" t="str">
        <f>IF('2.YCCN-Usecase'!A810="","",'2.YCCN-Usecase'!A810)</f>
        <v/>
      </c>
      <c r="B812" s="126" t="str">
        <f>_xlfn.CONCAT('2.YCCN-Usecase'!B810,'2.YCCN-Usecase'!E810)</f>
        <v>QTHT chỉnh sửa thông tin. Hệ thống lưu lại thông tin mới của Hàm chuyển file sang server khác</v>
      </c>
      <c r="C812" s="127" t="str">
        <f t="shared" si="12"/>
        <v>Dữ liệu đầu vào</v>
      </c>
    </row>
    <row r="813" spans="1:3" ht="36">
      <c r="A813" s="515" t="str">
        <f>IF('2.YCCN-Usecase'!A811="","",'2.YCCN-Usecase'!A811)</f>
        <v/>
      </c>
      <c r="B813" s="126" t="str">
        <f>_xlfn.CONCAT('2.YCCN-Usecase'!B811,'2.YCCN-Usecase'!E811)</f>
        <v>QTHT cấu hình các tham số. Hệ thống lưu lại tham số của  Hàm chuyển file sang server khác</v>
      </c>
      <c r="C813" s="127" t="str">
        <f t="shared" si="12"/>
        <v>Dữ liệu đầu vào</v>
      </c>
    </row>
    <row r="814" spans="1:3" ht="54">
      <c r="A814" s="515" t="str">
        <f>IF('2.YCCN-Usecase'!A812="","",'2.YCCN-Usecase'!A812)</f>
        <v/>
      </c>
      <c r="B814" s="126" t="str">
        <f>_xlfn.CONCAT('2.YCCN-Usecase'!B812,'2.YCCN-Usecase'!E812)</f>
        <v>QTHT xem/điều chỉnh code của hàm ETL, Hệ thống hiển thị code của hàm và cho phép người dùng điều chỉnh  Hàm chuyển file sang server khác</v>
      </c>
      <c r="C814" s="127" t="str">
        <f t="shared" si="12"/>
        <v>Dữ liệu đầu ra</v>
      </c>
    </row>
    <row r="815" spans="1:3" ht="54">
      <c r="A815" s="515" t="str">
        <f>IF('2.YCCN-Usecase'!A813="","",'2.YCCN-Usecase'!A813)</f>
        <v/>
      </c>
      <c r="B815" s="126" t="str">
        <f>_xlfn.CONCAT('2.YCCN-Usecase'!B813,'2.YCCN-Usecase'!E813)</f>
        <v>QTHT cấu hình dữ liệu mẫu để kiểm thử hàm ETL. Hệt hống cho người dùng nhập/tải lên dữ liệu mẫu Hàm chuyển file sang server khác</v>
      </c>
      <c r="C815" s="127" t="str">
        <f t="shared" si="12"/>
        <v>Dữ liệu đầu vào</v>
      </c>
    </row>
    <row r="816" spans="1:3" ht="36">
      <c r="A816" s="515" t="str">
        <f>IF('2.YCCN-Usecase'!A814="","",'2.YCCN-Usecase'!A814)</f>
        <v/>
      </c>
      <c r="B816" s="126" t="str">
        <f>_xlfn.CONCAT('2.YCCN-Usecase'!B814,'2.YCCN-Usecase'!E814)</f>
        <v>QTHT chọn lưu. Hệ thống lưu thông tin cập nhật của  Hàm chuyển file sang server khác</v>
      </c>
      <c r="C816" s="127" t="str">
        <f t="shared" si="12"/>
        <v>Dữ liệu đầu vào</v>
      </c>
    </row>
    <row r="817" spans="1:3" ht="54">
      <c r="A817" s="515" t="str">
        <f>IF('2.YCCN-Usecase'!A815="","",'2.YCCN-Usecase'!A815)</f>
        <v/>
      </c>
      <c r="B817" s="126" t="str">
        <f>_xlfn.CONCAT('2.YCCN-Usecase'!B815,'2.YCCN-Usecase'!E815)</f>
        <v>QTHT chọn chạy thử hàm ETL. Hệ thống chạy thử trên dữ liệu mẫu của  Hàm chuyển file sang server khác</v>
      </c>
      <c r="C817" s="127" t="str">
        <f t="shared" si="12"/>
        <v>Dữ liệu đầu vào</v>
      </c>
    </row>
    <row r="818" spans="1:3" ht="36">
      <c r="A818" s="515" t="str">
        <f>IF('2.YCCN-Usecase'!A816="","",'2.YCCN-Usecase'!A816)</f>
        <v/>
      </c>
      <c r="B818" s="126" t="str">
        <f>_xlfn.CONCAT('2.YCCN-Usecase'!B816,'2.YCCN-Usecase'!E816)</f>
        <v>QTHT chọn hiển thị kết quả. Hệ thống hiển thị kết quả chạy thử  Hàm chuyển file sang server khác</v>
      </c>
      <c r="C818" s="127" t="str">
        <f t="shared" si="12"/>
        <v>Dữ liệu đầu vào</v>
      </c>
    </row>
    <row r="819" spans="1:3" ht="36">
      <c r="A819" s="515" t="str">
        <f>IF('2.YCCN-Usecase'!A817="","",'2.YCCN-Usecase'!A817)</f>
        <v/>
      </c>
      <c r="B819" s="126" t="str">
        <f>_xlfn.CONCAT('2.YCCN-Usecase'!B817,'2.YCCN-Usecase'!E817)</f>
        <v>QTHT chọn xuất bản hàm ETL. Hệ thống xuất bản  Hàm chuyển file sang server khác</v>
      </c>
      <c r="C819" s="127" t="str">
        <f t="shared" si="12"/>
        <v>Dữ liệu đầu vào</v>
      </c>
    </row>
    <row r="820" spans="1:3">
      <c r="A820" s="515">
        <f>IF('2.YCCN-Usecase'!A818="","",'2.YCCN-Usecase'!A818)</f>
        <v>92</v>
      </c>
      <c r="B820" s="126" t="str">
        <f>_xlfn.CONCAT('2.YCCN-Usecase'!B818,'2.YCCN-Usecase'!E818)</f>
        <v>Hàm copy file sang server khác</v>
      </c>
      <c r="C820" s="127" t="str">
        <f t="shared" si="12"/>
        <v/>
      </c>
    </row>
    <row r="821" spans="1:3" ht="36">
      <c r="A821" s="515" t="str">
        <f>IF('2.YCCN-Usecase'!A819="","",'2.YCCN-Usecase'!A819)</f>
        <v/>
      </c>
      <c r="B821" s="126" t="str">
        <f>_xlfn.CONCAT('2.YCCN-Usecase'!B819,'2.YCCN-Usecase'!E819)</f>
        <v>QTHT chỉnh sửa thông tin. Hệ thống lưu lại thông tin mới của Hàm copy file sang server khác</v>
      </c>
      <c r="C821" s="127" t="str">
        <f t="shared" si="12"/>
        <v>Dữ liệu đầu vào</v>
      </c>
    </row>
    <row r="822" spans="1:3" ht="36">
      <c r="A822" s="515" t="str">
        <f>IF('2.YCCN-Usecase'!A820="","",'2.YCCN-Usecase'!A820)</f>
        <v/>
      </c>
      <c r="B822" s="126" t="str">
        <f>_xlfn.CONCAT('2.YCCN-Usecase'!B820,'2.YCCN-Usecase'!E820)</f>
        <v>QTHT cấu hình các tham số. Hệ thống lưu lại tham số của  Hàm copy file sang server khác</v>
      </c>
      <c r="C822" s="127" t="str">
        <f t="shared" si="12"/>
        <v>Dữ liệu đầu vào</v>
      </c>
    </row>
    <row r="823" spans="1:3" ht="54">
      <c r="A823" s="515" t="str">
        <f>IF('2.YCCN-Usecase'!A821="","",'2.YCCN-Usecase'!A821)</f>
        <v/>
      </c>
      <c r="B823" s="126" t="str">
        <f>_xlfn.CONCAT('2.YCCN-Usecase'!B821,'2.YCCN-Usecase'!E821)</f>
        <v>QTHT xem/điều chỉnh code của hàm ETL, Hệ thống hiển thị code của hàm và cho phép người dùng điều chỉnh  Hàm copy file sang server khác</v>
      </c>
      <c r="C823" s="127" t="str">
        <f t="shared" si="12"/>
        <v>Dữ liệu đầu ra</v>
      </c>
    </row>
    <row r="824" spans="1:3" ht="54">
      <c r="A824" s="515" t="str">
        <f>IF('2.YCCN-Usecase'!A822="","",'2.YCCN-Usecase'!A822)</f>
        <v/>
      </c>
      <c r="B824" s="126" t="str">
        <f>_xlfn.CONCAT('2.YCCN-Usecase'!B822,'2.YCCN-Usecase'!E822)</f>
        <v>QTHT cấu hình dữ liệu mẫu để kiểm thử hàm ETL. Hệt hống cho người dùng nhập/tải lên dữ liệu mẫu Hàm copy file sang server khác</v>
      </c>
      <c r="C824" s="127" t="str">
        <f t="shared" si="12"/>
        <v>Dữ liệu đầu vào</v>
      </c>
    </row>
    <row r="825" spans="1:3" ht="36">
      <c r="A825" s="515" t="str">
        <f>IF('2.YCCN-Usecase'!A823="","",'2.YCCN-Usecase'!A823)</f>
        <v/>
      </c>
      <c r="B825" s="126" t="str">
        <f>_xlfn.CONCAT('2.YCCN-Usecase'!B823,'2.YCCN-Usecase'!E823)</f>
        <v>QTHT chọn lưu. Hệ thống lưu thông tin cập nhật của  Hàm copy file sang server khác</v>
      </c>
      <c r="C825" s="127" t="str">
        <f t="shared" si="12"/>
        <v>Dữ liệu đầu vào</v>
      </c>
    </row>
    <row r="826" spans="1:3" ht="36">
      <c r="A826" s="515" t="str">
        <f>IF('2.YCCN-Usecase'!A824="","",'2.YCCN-Usecase'!A824)</f>
        <v/>
      </c>
      <c r="B826" s="126" t="str">
        <f>_xlfn.CONCAT('2.YCCN-Usecase'!B824,'2.YCCN-Usecase'!E824)</f>
        <v>QTHT chọn chạy thử hàm ETL. Hệ thống chạy thử trên dữ liệu mẫu của  Hàm copy file sang server khác</v>
      </c>
      <c r="C826" s="127" t="str">
        <f t="shared" si="12"/>
        <v>Dữ liệu đầu vào</v>
      </c>
    </row>
    <row r="827" spans="1:3" ht="36">
      <c r="A827" s="515" t="str">
        <f>IF('2.YCCN-Usecase'!A825="","",'2.YCCN-Usecase'!A825)</f>
        <v/>
      </c>
      <c r="B827" s="126" t="str">
        <f>_xlfn.CONCAT('2.YCCN-Usecase'!B825,'2.YCCN-Usecase'!E825)</f>
        <v>QTHT chọn hiển thị kết quả. Hệ thống hiển thị kết quả chạy thử  Hàm copy file sang server khác</v>
      </c>
      <c r="C827" s="127" t="str">
        <f t="shared" si="12"/>
        <v>Dữ liệu đầu vào</v>
      </c>
    </row>
    <row r="828" spans="1:3" ht="36">
      <c r="A828" s="515" t="str">
        <f>IF('2.YCCN-Usecase'!A826="","",'2.YCCN-Usecase'!A826)</f>
        <v/>
      </c>
      <c r="B828" s="126" t="str">
        <f>_xlfn.CONCAT('2.YCCN-Usecase'!B826,'2.YCCN-Usecase'!E826)</f>
        <v>QTHT chọn xuất bản hàm ETL. Hệ thống xuất bản  Hàm copy file sang server khác</v>
      </c>
      <c r="C828" s="127" t="str">
        <f t="shared" si="12"/>
        <v>Dữ liệu đầu vào</v>
      </c>
    </row>
    <row r="829" spans="1:3">
      <c r="A829" s="515">
        <f>IF('2.YCCN-Usecase'!A827="","",'2.YCCN-Usecase'!A827)</f>
        <v>93</v>
      </c>
      <c r="B829" s="126" t="str">
        <f>_xlfn.CONCAT('2.YCCN-Usecase'!B827,'2.YCCN-Usecase'!E827)</f>
        <v>Hàm lấy file từ server khác</v>
      </c>
      <c r="C829" s="127" t="str">
        <f t="shared" si="12"/>
        <v/>
      </c>
    </row>
    <row r="830" spans="1:3" ht="36">
      <c r="A830" s="515" t="str">
        <f>IF('2.YCCN-Usecase'!A828="","",'2.YCCN-Usecase'!A828)</f>
        <v/>
      </c>
      <c r="B830" s="126" t="str">
        <f>_xlfn.CONCAT('2.YCCN-Usecase'!B828,'2.YCCN-Usecase'!E828)</f>
        <v>QTHT chỉnh sửa thông tin. Hệ thống lưu lại thông tin mới của Hàm lấy file từ server khác</v>
      </c>
      <c r="C830" s="127" t="str">
        <f t="shared" si="12"/>
        <v>Dữ liệu đầu vào</v>
      </c>
    </row>
    <row r="831" spans="1:3" ht="36">
      <c r="A831" s="515" t="str">
        <f>IF('2.YCCN-Usecase'!A829="","",'2.YCCN-Usecase'!A829)</f>
        <v/>
      </c>
      <c r="B831" s="126" t="str">
        <f>_xlfn.CONCAT('2.YCCN-Usecase'!B829,'2.YCCN-Usecase'!E829)</f>
        <v>QTHT cấu hình các tham số. Hệ thống lưu lại tham số của  Hàm lấy file từ server khác</v>
      </c>
      <c r="C831" s="127" t="str">
        <f t="shared" si="12"/>
        <v>Dữ liệu đầu vào</v>
      </c>
    </row>
    <row r="832" spans="1:3" ht="54">
      <c r="A832" s="515" t="str">
        <f>IF('2.YCCN-Usecase'!A830="","",'2.YCCN-Usecase'!A830)</f>
        <v/>
      </c>
      <c r="B832" s="126" t="str">
        <f>_xlfn.CONCAT('2.YCCN-Usecase'!B830,'2.YCCN-Usecase'!E830)</f>
        <v>QTHT xem/điều chỉnh code của hàm ETL, Hệ thống hiển thị code của hàm và cho phép người dùng điều chỉnh  Hàm lấy file từ server khác</v>
      </c>
      <c r="C832" s="127" t="str">
        <f t="shared" si="12"/>
        <v>Dữ liệu đầu ra</v>
      </c>
    </row>
    <row r="833" spans="1:5" ht="54">
      <c r="A833" s="515" t="str">
        <f>IF('2.YCCN-Usecase'!A831="","",'2.YCCN-Usecase'!A831)</f>
        <v/>
      </c>
      <c r="B833" s="126" t="str">
        <f>_xlfn.CONCAT('2.YCCN-Usecase'!B831,'2.YCCN-Usecase'!E831)</f>
        <v>QTHT cấu hình dữ liệu mẫu để kiểm thử hàm ETL. Hệt hống cho người dùng nhập/tải lên dữ liệu mẫu Hàm lấy file từ server khác</v>
      </c>
      <c r="C833" s="127" t="str">
        <f t="shared" si="12"/>
        <v>Dữ liệu đầu vào</v>
      </c>
    </row>
    <row r="834" spans="1:5" ht="36">
      <c r="A834" s="515" t="str">
        <f>IF('2.YCCN-Usecase'!A832="","",'2.YCCN-Usecase'!A832)</f>
        <v/>
      </c>
      <c r="B834" s="126" t="str">
        <f>_xlfn.CONCAT('2.YCCN-Usecase'!B832,'2.YCCN-Usecase'!E832)</f>
        <v>QTHT chọn lưu. Hệ thống lưu thông tin cập nhật của  Hàm lấy file từ server khác</v>
      </c>
      <c r="C834" s="127" t="str">
        <f t="shared" si="12"/>
        <v>Dữ liệu đầu vào</v>
      </c>
    </row>
    <row r="835" spans="1:5" ht="36">
      <c r="A835" s="515" t="str">
        <f>IF('2.YCCN-Usecase'!A833="","",'2.YCCN-Usecase'!A833)</f>
        <v/>
      </c>
      <c r="B835" s="126" t="str">
        <f>_xlfn.CONCAT('2.YCCN-Usecase'!B833,'2.YCCN-Usecase'!E833)</f>
        <v>QTHT chọn chạy thử hàm ETL. Hệ thống chạy thử trên dữ liệu mẫu của  Hàm lấy file từ server khác</v>
      </c>
      <c r="C835" s="127" t="str">
        <f t="shared" si="12"/>
        <v>Dữ liệu đầu vào</v>
      </c>
    </row>
    <row r="836" spans="1:5" ht="36">
      <c r="A836" s="515" t="str">
        <f>IF('2.YCCN-Usecase'!A834="","",'2.YCCN-Usecase'!A834)</f>
        <v/>
      </c>
      <c r="B836" s="126" t="str">
        <f>_xlfn.CONCAT('2.YCCN-Usecase'!B834,'2.YCCN-Usecase'!E834)</f>
        <v>QTHT chọn hiển thị kết quả. Hệ thống hiển thị kết quả chạy thử  Hàm lấy file từ server khác</v>
      </c>
      <c r="C836" s="127" t="str">
        <f t="shared" ref="C836:C899" si="13">IF(A836&lt;&gt;"","",IF(OR(ISNUMBER(SEARCH("xem",B836)),ISNUMBER(SEARCH("sao chép",B836))),"Dữ liệu đầu ra",IF(OR(ISNUMBER(SEARCH("tìm kiếm",B836)),ISNUMBER(SEARCH("xóa",B836)),ISNUMBER(SEARCH("lọc",B836))),"Yêu cầu truy vấn","Dữ liệu đầu vào")))</f>
        <v>Dữ liệu đầu vào</v>
      </c>
    </row>
    <row r="837" spans="1:5" ht="36">
      <c r="A837" s="515" t="str">
        <f>IF('2.YCCN-Usecase'!A835="","",'2.YCCN-Usecase'!A835)</f>
        <v/>
      </c>
      <c r="B837" s="126" t="str">
        <f>_xlfn.CONCAT('2.YCCN-Usecase'!B835,'2.YCCN-Usecase'!E835)</f>
        <v>QTHT chọn xuất bản hàm ETL. Hệ thống xuất bản  Hàm lấy file từ server khác</v>
      </c>
      <c r="C837" s="127" t="str">
        <f t="shared" si="13"/>
        <v>Dữ liệu đầu vào</v>
      </c>
    </row>
    <row r="838" spans="1:5">
      <c r="A838" s="515">
        <f>IF('2.YCCN-Usecase'!A836="","",'2.YCCN-Usecase'!A836)</f>
        <v>94</v>
      </c>
      <c r="B838" s="126" t="str">
        <f>_xlfn.CONCAT('2.YCCN-Usecase'!B836,'2.YCCN-Usecase'!E836)</f>
        <v>Hàm xóa file từ server khác</v>
      </c>
      <c r="C838" s="127" t="str">
        <f t="shared" si="13"/>
        <v/>
      </c>
    </row>
    <row r="839" spans="1:5" ht="36">
      <c r="A839" s="515" t="str">
        <f>IF('2.YCCN-Usecase'!A837="","",'2.YCCN-Usecase'!A837)</f>
        <v/>
      </c>
      <c r="B839" s="126" t="str">
        <f>_xlfn.CONCAT('2.YCCN-Usecase'!B837,'2.YCCN-Usecase'!E837)</f>
        <v>QTHT chỉnh sửa thông tin. Hệ thống lưu lại thông tin mới của Hàm xóa file từ server khác</v>
      </c>
      <c r="C839" s="127" t="str">
        <f t="shared" si="13"/>
        <v>Yêu cầu truy vấn</v>
      </c>
    </row>
    <row r="840" spans="1:5" ht="36">
      <c r="A840" s="515" t="str">
        <f>IF('2.YCCN-Usecase'!A838="","",'2.YCCN-Usecase'!A838)</f>
        <v/>
      </c>
      <c r="B840" s="126" t="str">
        <f>_xlfn.CONCAT('2.YCCN-Usecase'!B838,'2.YCCN-Usecase'!E838)</f>
        <v>QTHT cấu hình các tham số. Hệ thống lưu lại tham số của  Hàm xóa file từ server khác</v>
      </c>
      <c r="C840" s="127" t="str">
        <f t="shared" si="13"/>
        <v>Yêu cầu truy vấn</v>
      </c>
    </row>
    <row r="841" spans="1:5" ht="54">
      <c r="A841" s="515" t="str">
        <f>IF('2.YCCN-Usecase'!A839="","",'2.YCCN-Usecase'!A839)</f>
        <v/>
      </c>
      <c r="B841" s="126" t="str">
        <f>_xlfn.CONCAT('2.YCCN-Usecase'!B839,'2.YCCN-Usecase'!E839)</f>
        <v>QTHT xem/điều chỉnh code của hàm ETL, Hệ thống hiển thị code của hàm và cho phép người dùng điều chỉnh  Hàm xóa file từ server khác</v>
      </c>
      <c r="C841" s="127" t="str">
        <f t="shared" si="13"/>
        <v>Dữ liệu đầu ra</v>
      </c>
    </row>
    <row r="842" spans="1:5" ht="54">
      <c r="A842" s="515" t="str">
        <f>IF('2.YCCN-Usecase'!A840="","",'2.YCCN-Usecase'!A840)</f>
        <v/>
      </c>
      <c r="B842" s="126" t="str">
        <f>_xlfn.CONCAT('2.YCCN-Usecase'!B840,'2.YCCN-Usecase'!E840)</f>
        <v>QTHT cấu hình dữ liệu mẫu để kiểm thử hàm ETL. Hệt hống cho người dùng nhập/tải lên dữ liệu mẫu Hàm xóa file từ server khác</v>
      </c>
      <c r="C842" s="127" t="str">
        <f t="shared" si="13"/>
        <v>Yêu cầu truy vấn</v>
      </c>
    </row>
    <row r="843" spans="1:5" ht="36">
      <c r="A843" s="515" t="str">
        <f>IF('2.YCCN-Usecase'!A841="","",'2.YCCN-Usecase'!A841)</f>
        <v/>
      </c>
      <c r="B843" s="126" t="str">
        <f>_xlfn.CONCAT('2.YCCN-Usecase'!B841,'2.YCCN-Usecase'!E841)</f>
        <v>QTHT chọn lưu. Hệ thống lưu thông tin cập nhật của  Hàm xóa file từ server khác</v>
      </c>
      <c r="C843" s="127" t="str">
        <f t="shared" si="13"/>
        <v>Yêu cầu truy vấn</v>
      </c>
      <c r="E843" s="124" t="s">
        <v>309</v>
      </c>
    </row>
    <row r="844" spans="1:5" ht="36">
      <c r="A844" s="515" t="str">
        <f>IF('2.YCCN-Usecase'!A842="","",'2.YCCN-Usecase'!A842)</f>
        <v/>
      </c>
      <c r="B844" s="126" t="str">
        <f>_xlfn.CONCAT('2.YCCN-Usecase'!B842,'2.YCCN-Usecase'!E842)</f>
        <v>QTHT chọn chạy thử hàm ETL. Hệ thống chạy thử trên dữ liệu mẫu của  Hàm xóa file từ server khác</v>
      </c>
      <c r="C844" s="127" t="str">
        <f t="shared" si="13"/>
        <v>Yêu cầu truy vấn</v>
      </c>
    </row>
    <row r="845" spans="1:5" ht="36">
      <c r="A845" s="515" t="str">
        <f>IF('2.YCCN-Usecase'!A843="","",'2.YCCN-Usecase'!A843)</f>
        <v/>
      </c>
      <c r="B845" s="126" t="str">
        <f>_xlfn.CONCAT('2.YCCN-Usecase'!B843,'2.YCCN-Usecase'!E843)</f>
        <v>QTHT chọn hiển thị kết quả. Hệ thống hiển thị kết quả chạy thử  Hàm xóa file từ server khác</v>
      </c>
      <c r="C845" s="127" t="str">
        <f t="shared" si="13"/>
        <v>Yêu cầu truy vấn</v>
      </c>
    </row>
    <row r="846" spans="1:5" ht="36">
      <c r="A846" s="515" t="str">
        <f>IF('2.YCCN-Usecase'!A844="","",'2.YCCN-Usecase'!A844)</f>
        <v/>
      </c>
      <c r="B846" s="126" t="str">
        <f>_xlfn.CONCAT('2.YCCN-Usecase'!B844,'2.YCCN-Usecase'!E844)</f>
        <v>QTHT chọn xuất bản hàm ETL. Hệ thống xuất bản  Hàm xóa file từ server khác</v>
      </c>
      <c r="C846" s="127" t="str">
        <f t="shared" si="13"/>
        <v>Yêu cầu truy vấn</v>
      </c>
    </row>
    <row r="847" spans="1:5">
      <c r="A847" s="515" t="str">
        <f>IF('2.YCCN-Usecase'!A845="","",'2.YCCN-Usecase'!A845)</f>
        <v/>
      </c>
      <c r="B847" s="126" t="str">
        <f>_xlfn.CONCAT('2.YCCN-Usecase'!B845,'2.YCCN-Usecase'!E845)</f>
        <v>Hàm xử lý API</v>
      </c>
      <c r="C847" s="127" t="str">
        <f t="shared" si="13"/>
        <v>Dữ liệu đầu vào</v>
      </c>
    </row>
    <row r="848" spans="1:5">
      <c r="A848" s="515">
        <f>IF('2.YCCN-Usecase'!A846="","",'2.YCCN-Usecase'!A846)</f>
        <v>95</v>
      </c>
      <c r="B848" s="126" t="str">
        <f>_xlfn.CONCAT('2.YCCN-Usecase'!B846,'2.YCCN-Usecase'!E846)</f>
        <v>Hàm lấy dữ liệu từ API</v>
      </c>
      <c r="C848" s="127" t="str">
        <f t="shared" si="13"/>
        <v/>
      </c>
    </row>
    <row r="849" spans="1:3" ht="36">
      <c r="A849" s="515" t="str">
        <f>IF('2.YCCN-Usecase'!A847="","",'2.YCCN-Usecase'!A847)</f>
        <v/>
      </c>
      <c r="B849" s="126" t="str">
        <f>_xlfn.CONCAT('2.YCCN-Usecase'!B847,'2.YCCN-Usecase'!E847)</f>
        <v>QTHT chỉnh sửa thông tin. Hệ thống lưu lại thông tin mới của Hàm lấy dữ liệu từ API</v>
      </c>
      <c r="C849" s="127" t="str">
        <f t="shared" si="13"/>
        <v>Dữ liệu đầu vào</v>
      </c>
    </row>
    <row r="850" spans="1:3" ht="36">
      <c r="A850" s="515" t="str">
        <f>IF('2.YCCN-Usecase'!A848="","",'2.YCCN-Usecase'!A848)</f>
        <v/>
      </c>
      <c r="B850" s="126" t="str">
        <f>_xlfn.CONCAT('2.YCCN-Usecase'!B848,'2.YCCN-Usecase'!E848)</f>
        <v>QTHT cấu hình các tham số. Hệ thống lưu lại tham số của  Hàm lấy dữ liệu từ API</v>
      </c>
      <c r="C850" s="127" t="str">
        <f t="shared" si="13"/>
        <v>Dữ liệu đầu vào</v>
      </c>
    </row>
    <row r="851" spans="1:3" ht="54">
      <c r="A851" s="515" t="str">
        <f>IF('2.YCCN-Usecase'!A849="","",'2.YCCN-Usecase'!A849)</f>
        <v/>
      </c>
      <c r="B851" s="126" t="str">
        <f>_xlfn.CONCAT('2.YCCN-Usecase'!B849,'2.YCCN-Usecase'!E849)</f>
        <v>QTHT xem/điều chỉnh code của hàm ETL, Hệ thống hiển thị code của hàm và cho phép người dùng điều chỉnh  Hàm lấy dữ liệu từ API</v>
      </c>
      <c r="C851" s="127" t="str">
        <f t="shared" si="13"/>
        <v>Dữ liệu đầu ra</v>
      </c>
    </row>
    <row r="852" spans="1:3" ht="54">
      <c r="A852" s="515" t="str">
        <f>IF('2.YCCN-Usecase'!A850="","",'2.YCCN-Usecase'!A850)</f>
        <v/>
      </c>
      <c r="B852" s="126" t="str">
        <f>_xlfn.CONCAT('2.YCCN-Usecase'!B850,'2.YCCN-Usecase'!E850)</f>
        <v>QTHT cấu hình dữ liệu mẫu để kiểm thử hàm ETL. Hệt hống cho người dùng nhập/tải lên dữ liệu mẫu Hàm lấy dữ liệu từ API</v>
      </c>
      <c r="C852" s="127" t="str">
        <f t="shared" si="13"/>
        <v>Dữ liệu đầu vào</v>
      </c>
    </row>
    <row r="853" spans="1:3" ht="36">
      <c r="A853" s="515" t="str">
        <f>IF('2.YCCN-Usecase'!A851="","",'2.YCCN-Usecase'!A851)</f>
        <v/>
      </c>
      <c r="B853" s="126" t="str">
        <f>_xlfn.CONCAT('2.YCCN-Usecase'!B851,'2.YCCN-Usecase'!E851)</f>
        <v>QTHT chọn lưu. Hệ thống lưu thông tin cập nhật của  Hàm lấy dữ liệu từ API</v>
      </c>
      <c r="C853" s="127" t="str">
        <f t="shared" si="13"/>
        <v>Dữ liệu đầu vào</v>
      </c>
    </row>
    <row r="854" spans="1:3" ht="36">
      <c r="A854" s="515" t="str">
        <f>IF('2.YCCN-Usecase'!A852="","",'2.YCCN-Usecase'!A852)</f>
        <v/>
      </c>
      <c r="B854" s="126" t="str">
        <f>_xlfn.CONCAT('2.YCCN-Usecase'!B852,'2.YCCN-Usecase'!E852)</f>
        <v>QTHT chọn chạy thử hàm ETL. Hệ thống chạy thử trên dữ liệu mẫu của  Hàm lấy dữ liệu từ API</v>
      </c>
      <c r="C854" s="127" t="str">
        <f t="shared" si="13"/>
        <v>Dữ liệu đầu vào</v>
      </c>
    </row>
    <row r="855" spans="1:3" ht="36">
      <c r="A855" s="515" t="str">
        <f>IF('2.YCCN-Usecase'!A853="","",'2.YCCN-Usecase'!A853)</f>
        <v/>
      </c>
      <c r="B855" s="126" t="str">
        <f>_xlfn.CONCAT('2.YCCN-Usecase'!B853,'2.YCCN-Usecase'!E853)</f>
        <v>QTHT chọn hiển thị kết quả. Hệ thống hiển thị kết quả chạy thử  Hàm lấy dữ liệu từ API</v>
      </c>
      <c r="C855" s="127" t="str">
        <f t="shared" si="13"/>
        <v>Dữ liệu đầu vào</v>
      </c>
    </row>
    <row r="856" spans="1:3" ht="36">
      <c r="A856" s="515" t="str">
        <f>IF('2.YCCN-Usecase'!A854="","",'2.YCCN-Usecase'!A854)</f>
        <v/>
      </c>
      <c r="B856" s="126" t="str">
        <f>_xlfn.CONCAT('2.YCCN-Usecase'!B854,'2.YCCN-Usecase'!E854)</f>
        <v>QTHT chọn xuất bản hàm ETL. Hệ thống xuất bản  Hàm lấy dữ liệu từ API</v>
      </c>
      <c r="C856" s="127" t="str">
        <f t="shared" si="13"/>
        <v>Dữ liệu đầu vào</v>
      </c>
    </row>
    <row r="857" spans="1:3">
      <c r="A857" s="515">
        <f>IF('2.YCCN-Usecase'!A855="","",'2.YCCN-Usecase'!A855)</f>
        <v>96</v>
      </c>
      <c r="B857" s="126" t="str">
        <f>_xlfn.CONCAT('2.YCCN-Usecase'!B855,'2.YCCN-Usecase'!E855)</f>
        <v>Hàm lấy dữ liệu từ html</v>
      </c>
      <c r="C857" s="127" t="str">
        <f t="shared" si="13"/>
        <v/>
      </c>
    </row>
    <row r="858" spans="1:3" ht="36">
      <c r="A858" s="515" t="str">
        <f>IF('2.YCCN-Usecase'!A856="","",'2.YCCN-Usecase'!A856)</f>
        <v/>
      </c>
      <c r="B858" s="126" t="str">
        <f>_xlfn.CONCAT('2.YCCN-Usecase'!B856,'2.YCCN-Usecase'!E856)</f>
        <v>QTHT chỉnh sửa thông tin. Hệ thống lưu lại thông tin mới của Hàm lấy dữ liệu từ html</v>
      </c>
      <c r="C858" s="127" t="str">
        <f t="shared" si="13"/>
        <v>Dữ liệu đầu vào</v>
      </c>
    </row>
    <row r="859" spans="1:3" ht="36">
      <c r="A859" s="515" t="str">
        <f>IF('2.YCCN-Usecase'!A857="","",'2.YCCN-Usecase'!A857)</f>
        <v/>
      </c>
      <c r="B859" s="126" t="str">
        <f>_xlfn.CONCAT('2.YCCN-Usecase'!B857,'2.YCCN-Usecase'!E857)</f>
        <v>QTHT cấu hình các tham số. Hệ thống lưu lại tham số của  Hàm lấy dữ liệu từ html</v>
      </c>
      <c r="C859" s="127" t="str">
        <f t="shared" si="13"/>
        <v>Dữ liệu đầu vào</v>
      </c>
    </row>
    <row r="860" spans="1:3" ht="54">
      <c r="A860" s="515" t="str">
        <f>IF('2.YCCN-Usecase'!A858="","",'2.YCCN-Usecase'!A858)</f>
        <v/>
      </c>
      <c r="B860" s="126" t="str">
        <f>_xlfn.CONCAT('2.YCCN-Usecase'!B858,'2.YCCN-Usecase'!E858)</f>
        <v>QTHT xem/điều chỉnh code của hàm ETL, Hệ thống hiển thị code của hàm và cho phép người dùng điều chỉnh  Hàm lấy dữ liệu từ html</v>
      </c>
      <c r="C860" s="127" t="str">
        <f t="shared" si="13"/>
        <v>Dữ liệu đầu ra</v>
      </c>
    </row>
    <row r="861" spans="1:3" ht="54">
      <c r="A861" s="515" t="str">
        <f>IF('2.YCCN-Usecase'!A859="","",'2.YCCN-Usecase'!A859)</f>
        <v/>
      </c>
      <c r="B861" s="126" t="str">
        <f>_xlfn.CONCAT('2.YCCN-Usecase'!B859,'2.YCCN-Usecase'!E859)</f>
        <v>QTHT cấu hình dữ liệu mẫu để kiểm thử hàm ETL. Hệt hống cho người dùng nhập/tải lên dữ liệu mẫu Hàm lấy dữ liệu từ html</v>
      </c>
      <c r="C861" s="127" t="str">
        <f t="shared" si="13"/>
        <v>Dữ liệu đầu vào</v>
      </c>
    </row>
    <row r="862" spans="1:3" ht="36">
      <c r="A862" s="515" t="str">
        <f>IF('2.YCCN-Usecase'!A860="","",'2.YCCN-Usecase'!A860)</f>
        <v/>
      </c>
      <c r="B862" s="126" t="str">
        <f>_xlfn.CONCAT('2.YCCN-Usecase'!B860,'2.YCCN-Usecase'!E860)</f>
        <v>QTHT chọn lưu. Hệ thống lưu thông tin cập nhật của  Hàm lấy dữ liệu từ html</v>
      </c>
      <c r="C862" s="127" t="str">
        <f t="shared" si="13"/>
        <v>Dữ liệu đầu vào</v>
      </c>
    </row>
    <row r="863" spans="1:3" ht="36">
      <c r="A863" s="515" t="str">
        <f>IF('2.YCCN-Usecase'!A861="","",'2.YCCN-Usecase'!A861)</f>
        <v/>
      </c>
      <c r="B863" s="126" t="str">
        <f>_xlfn.CONCAT('2.YCCN-Usecase'!B861,'2.YCCN-Usecase'!E861)</f>
        <v>QTHT chọn chạy thử hàm ETL. Hệ thống chạy thử trên dữ liệu mẫu của  Hàm lấy dữ liệu từ html</v>
      </c>
      <c r="C863" s="127" t="str">
        <f t="shared" si="13"/>
        <v>Dữ liệu đầu vào</v>
      </c>
    </row>
    <row r="864" spans="1:3" ht="36">
      <c r="A864" s="515" t="str">
        <f>IF('2.YCCN-Usecase'!A862="","",'2.YCCN-Usecase'!A862)</f>
        <v/>
      </c>
      <c r="B864" s="126" t="str">
        <f>_xlfn.CONCAT('2.YCCN-Usecase'!B862,'2.YCCN-Usecase'!E862)</f>
        <v>QTHT chọn hiển thị kết quả. Hệ thống hiển thị kết quả chạy thử  Hàm lấy dữ liệu từ html</v>
      </c>
      <c r="C864" s="127" t="str">
        <f t="shared" si="13"/>
        <v>Dữ liệu đầu vào</v>
      </c>
    </row>
    <row r="865" spans="1:3" ht="36">
      <c r="A865" s="515" t="str">
        <f>IF('2.YCCN-Usecase'!A863="","",'2.YCCN-Usecase'!A863)</f>
        <v/>
      </c>
      <c r="B865" s="126" t="str">
        <f>_xlfn.CONCAT('2.YCCN-Usecase'!B863,'2.YCCN-Usecase'!E863)</f>
        <v>QTHT chọn xuất bản hàm ETL. Hệ thống xuất bản  Hàm lấy dữ liệu từ html</v>
      </c>
      <c r="C865" s="127" t="str">
        <f t="shared" si="13"/>
        <v>Dữ liệu đầu vào</v>
      </c>
    </row>
    <row r="866" spans="1:3">
      <c r="A866" s="515">
        <f>IF('2.YCCN-Usecase'!A864="","",'2.YCCN-Usecase'!A864)</f>
        <v>97</v>
      </c>
      <c r="B866" s="126" t="str">
        <f>_xlfn.CONCAT('2.YCCN-Usecase'!B864,'2.YCCN-Usecase'!E864)</f>
        <v>Hàm lấy dữ liệu từ ajax</v>
      </c>
      <c r="C866" s="127" t="str">
        <f t="shared" si="13"/>
        <v/>
      </c>
    </row>
    <row r="867" spans="1:3" ht="36">
      <c r="A867" s="515" t="str">
        <f>IF('2.YCCN-Usecase'!A865="","",'2.YCCN-Usecase'!A865)</f>
        <v/>
      </c>
      <c r="B867" s="126" t="str">
        <f>_xlfn.CONCAT('2.YCCN-Usecase'!B865,'2.YCCN-Usecase'!E865)</f>
        <v>QTHT chỉnh sửa thông tin. Hệ thống lưu lại thông tin mới của Hàm lấy dữ liệu từ ajax</v>
      </c>
      <c r="C867" s="127" t="str">
        <f t="shared" si="13"/>
        <v>Dữ liệu đầu vào</v>
      </c>
    </row>
    <row r="868" spans="1:3" ht="36">
      <c r="A868" s="515" t="str">
        <f>IF('2.YCCN-Usecase'!A866="","",'2.YCCN-Usecase'!A866)</f>
        <v/>
      </c>
      <c r="B868" s="126" t="str">
        <f>_xlfn.CONCAT('2.YCCN-Usecase'!B866,'2.YCCN-Usecase'!E866)</f>
        <v>QTHT cấu hình các tham số. Hệ thống lưu lại tham số của  Hàm lấy dữ liệu từ ajax</v>
      </c>
      <c r="C868" s="127" t="str">
        <f t="shared" si="13"/>
        <v>Dữ liệu đầu vào</v>
      </c>
    </row>
    <row r="869" spans="1:3" ht="54">
      <c r="A869" s="515" t="str">
        <f>IF('2.YCCN-Usecase'!A867="","",'2.YCCN-Usecase'!A867)</f>
        <v/>
      </c>
      <c r="B869" s="126" t="str">
        <f>_xlfn.CONCAT('2.YCCN-Usecase'!B867,'2.YCCN-Usecase'!E867)</f>
        <v>QTHT xem/điều chỉnh code của hàm ETL, Hệ thống hiển thị code của hàm và cho phép người dùng điều chỉnh  Hàm lấy dữ liệu từ ajax</v>
      </c>
      <c r="C869" s="127" t="str">
        <f t="shared" si="13"/>
        <v>Dữ liệu đầu ra</v>
      </c>
    </row>
    <row r="870" spans="1:3" ht="54">
      <c r="A870" s="515" t="str">
        <f>IF('2.YCCN-Usecase'!A868="","",'2.YCCN-Usecase'!A868)</f>
        <v/>
      </c>
      <c r="B870" s="126" t="str">
        <f>_xlfn.CONCAT('2.YCCN-Usecase'!B868,'2.YCCN-Usecase'!E868)</f>
        <v>QTHT cấu hình dữ liệu mẫu để kiểm thử hàm ETL. Hệt hống cho người dùng nhập/tải lên dữ liệu mẫu Hàm lấy dữ liệu từ ajax</v>
      </c>
      <c r="C870" s="127" t="str">
        <f t="shared" si="13"/>
        <v>Dữ liệu đầu vào</v>
      </c>
    </row>
    <row r="871" spans="1:3" ht="36">
      <c r="A871" s="515" t="str">
        <f>IF('2.YCCN-Usecase'!A869="","",'2.YCCN-Usecase'!A869)</f>
        <v/>
      </c>
      <c r="B871" s="126" t="str">
        <f>_xlfn.CONCAT('2.YCCN-Usecase'!B869,'2.YCCN-Usecase'!E869)</f>
        <v>QTHT chọn lưu. Hệ thống lưu thông tin cập nhật của  Hàm lấy dữ liệu từ ajax</v>
      </c>
      <c r="C871" s="127" t="str">
        <f t="shared" si="13"/>
        <v>Dữ liệu đầu vào</v>
      </c>
    </row>
    <row r="872" spans="1:3" ht="36">
      <c r="A872" s="515" t="str">
        <f>IF('2.YCCN-Usecase'!A870="","",'2.YCCN-Usecase'!A870)</f>
        <v/>
      </c>
      <c r="B872" s="126" t="str">
        <f>_xlfn.CONCAT('2.YCCN-Usecase'!B870,'2.YCCN-Usecase'!E870)</f>
        <v>QTHT chọn chạy thử hàm ETL. Hệ thống chạy thử trên dữ liệu mẫu của  Hàm lấy dữ liệu từ ajax</v>
      </c>
      <c r="C872" s="127" t="str">
        <f t="shared" si="13"/>
        <v>Dữ liệu đầu vào</v>
      </c>
    </row>
    <row r="873" spans="1:3" ht="36">
      <c r="A873" s="515" t="str">
        <f>IF('2.YCCN-Usecase'!A871="","",'2.YCCN-Usecase'!A871)</f>
        <v/>
      </c>
      <c r="B873" s="126" t="str">
        <f>_xlfn.CONCAT('2.YCCN-Usecase'!B871,'2.YCCN-Usecase'!E871)</f>
        <v>QTHT chọn hiển thị kết quả. Hệ thống hiển thị kết quả chạy thử  Hàm lấy dữ liệu từ ajax</v>
      </c>
      <c r="C873" s="127" t="str">
        <f t="shared" si="13"/>
        <v>Dữ liệu đầu vào</v>
      </c>
    </row>
    <row r="874" spans="1:3" ht="36">
      <c r="A874" s="515" t="str">
        <f>IF('2.YCCN-Usecase'!A872="","",'2.YCCN-Usecase'!A872)</f>
        <v/>
      </c>
      <c r="B874" s="126" t="str">
        <f>_xlfn.CONCAT('2.YCCN-Usecase'!B872,'2.YCCN-Usecase'!E872)</f>
        <v>QTHT chọn xuất bản hàm ETL. Hệ thống xuất bản  Hàm lấy dữ liệu từ ajax</v>
      </c>
      <c r="C874" s="127" t="str">
        <f t="shared" si="13"/>
        <v>Dữ liệu đầu vào</v>
      </c>
    </row>
    <row r="875" spans="1:3">
      <c r="A875" s="515">
        <f>IF('2.YCCN-Usecase'!A873="","",'2.YCCN-Usecase'!A873)</f>
        <v>98</v>
      </c>
      <c r="B875" s="126" t="str">
        <f>_xlfn.CONCAT('2.YCCN-Usecase'!B873,'2.YCCN-Usecase'!E873)</f>
        <v>Hàm lấy dữ liệu từ baseauthen</v>
      </c>
      <c r="C875" s="127" t="str">
        <f t="shared" si="13"/>
        <v/>
      </c>
    </row>
    <row r="876" spans="1:3" ht="36">
      <c r="A876" s="515" t="str">
        <f>IF('2.YCCN-Usecase'!A874="","",'2.YCCN-Usecase'!A874)</f>
        <v/>
      </c>
      <c r="B876" s="126" t="str">
        <f>_xlfn.CONCAT('2.YCCN-Usecase'!B874,'2.YCCN-Usecase'!E874)</f>
        <v>QTHT chỉnh sửa thông tin. Hệ thống lưu lại thông tin mới của Hàm lấy dữ liệu từ baseauthen</v>
      </c>
      <c r="C876" s="127" t="str">
        <f t="shared" si="13"/>
        <v>Dữ liệu đầu vào</v>
      </c>
    </row>
    <row r="877" spans="1:3" ht="36">
      <c r="A877" s="515" t="str">
        <f>IF('2.YCCN-Usecase'!A875="","",'2.YCCN-Usecase'!A875)</f>
        <v/>
      </c>
      <c r="B877" s="126" t="str">
        <f>_xlfn.CONCAT('2.YCCN-Usecase'!B875,'2.YCCN-Usecase'!E875)</f>
        <v>QTHT cấu hình các tham số. Hệ thống lưu lại tham số của  Hàm lấy dữ liệu từ baseauthen</v>
      </c>
      <c r="C877" s="127" t="str">
        <f t="shared" si="13"/>
        <v>Dữ liệu đầu vào</v>
      </c>
    </row>
    <row r="878" spans="1:3" ht="54">
      <c r="A878" s="515" t="str">
        <f>IF('2.YCCN-Usecase'!A876="","",'2.YCCN-Usecase'!A876)</f>
        <v/>
      </c>
      <c r="B878" s="126" t="str">
        <f>_xlfn.CONCAT('2.YCCN-Usecase'!B876,'2.YCCN-Usecase'!E876)</f>
        <v>QTHT xem/điều chỉnh code của hàm ETL, Hệ thống hiển thị code của hàm và cho phép người dùng điều chỉnh  Hàm lấy dữ liệu từ baseauthen</v>
      </c>
      <c r="C878" s="127" t="str">
        <f t="shared" si="13"/>
        <v>Dữ liệu đầu ra</v>
      </c>
    </row>
    <row r="879" spans="1:3" ht="54">
      <c r="A879" s="515" t="str">
        <f>IF('2.YCCN-Usecase'!A877="","",'2.YCCN-Usecase'!A877)</f>
        <v/>
      </c>
      <c r="B879" s="126" t="str">
        <f>_xlfn.CONCAT('2.YCCN-Usecase'!B877,'2.YCCN-Usecase'!E877)</f>
        <v>QTHT cấu hình dữ liệu mẫu để kiểm thử hàm ETL. Hệt hống cho người dùng nhập/tải lên dữ liệu mẫu Hàm lấy dữ liệu từ baseauthen</v>
      </c>
      <c r="C879" s="127" t="str">
        <f t="shared" si="13"/>
        <v>Dữ liệu đầu vào</v>
      </c>
    </row>
    <row r="880" spans="1:3" ht="36">
      <c r="A880" s="515" t="str">
        <f>IF('2.YCCN-Usecase'!A878="","",'2.YCCN-Usecase'!A878)</f>
        <v/>
      </c>
      <c r="B880" s="126" t="str">
        <f>_xlfn.CONCAT('2.YCCN-Usecase'!B878,'2.YCCN-Usecase'!E878)</f>
        <v>QTHT chọn lưu. Hệ thống lưu thông tin cập nhật của  Hàm lấy dữ liệu từ baseauthen</v>
      </c>
      <c r="C880" s="127" t="str">
        <f t="shared" si="13"/>
        <v>Dữ liệu đầu vào</v>
      </c>
    </row>
    <row r="881" spans="1:3" ht="36">
      <c r="A881" s="515" t="str">
        <f>IF('2.YCCN-Usecase'!A879="","",'2.YCCN-Usecase'!A879)</f>
        <v/>
      </c>
      <c r="B881" s="126" t="str">
        <f>_xlfn.CONCAT('2.YCCN-Usecase'!B879,'2.YCCN-Usecase'!E879)</f>
        <v>QTHT chọn chạy thử hàm ETL. Hệ thống chạy thử trên dữ liệu mẫu của  Hàm lấy dữ liệu từ baseauthen</v>
      </c>
      <c r="C881" s="127" t="str">
        <f t="shared" si="13"/>
        <v>Dữ liệu đầu vào</v>
      </c>
    </row>
    <row r="882" spans="1:3" ht="36">
      <c r="A882" s="515" t="str">
        <f>IF('2.YCCN-Usecase'!A880="","",'2.YCCN-Usecase'!A880)</f>
        <v/>
      </c>
      <c r="B882" s="126" t="str">
        <f>_xlfn.CONCAT('2.YCCN-Usecase'!B880,'2.YCCN-Usecase'!E880)</f>
        <v>QTHT chọn hiển thị kết quả. Hệ thống hiển thị kết quả chạy thử  Hàm lấy dữ liệu từ baseauthen</v>
      </c>
      <c r="C882" s="127" t="str">
        <f t="shared" si="13"/>
        <v>Dữ liệu đầu vào</v>
      </c>
    </row>
    <row r="883" spans="1:3" ht="36">
      <c r="A883" s="515" t="str">
        <f>IF('2.YCCN-Usecase'!A881="","",'2.YCCN-Usecase'!A881)</f>
        <v/>
      </c>
      <c r="B883" s="126" t="str">
        <f>_xlfn.CONCAT('2.YCCN-Usecase'!B881,'2.YCCN-Usecase'!E881)</f>
        <v>QTHT chọn xuất bản hàm ETL. Hệ thống xuất bản  Hàm lấy dữ liệu từ baseauthen</v>
      </c>
      <c r="C883" s="127" t="str">
        <f t="shared" si="13"/>
        <v>Dữ liệu đầu vào</v>
      </c>
    </row>
    <row r="884" spans="1:3">
      <c r="A884" s="515">
        <f>IF('2.YCCN-Usecase'!A882="","",'2.YCCN-Usecase'!A882)</f>
        <v>99</v>
      </c>
      <c r="B884" s="126" t="str">
        <f>_xlfn.CONCAT('2.YCCN-Usecase'!B882,'2.YCCN-Usecase'!E882)</f>
        <v>Hàm lấy dữ liệu từ oauth</v>
      </c>
      <c r="C884" s="127" t="str">
        <f t="shared" si="13"/>
        <v/>
      </c>
    </row>
    <row r="885" spans="1:3" ht="36">
      <c r="A885" s="515" t="str">
        <f>IF('2.YCCN-Usecase'!A883="","",'2.YCCN-Usecase'!A883)</f>
        <v/>
      </c>
      <c r="B885" s="126" t="str">
        <f>_xlfn.CONCAT('2.YCCN-Usecase'!B883,'2.YCCN-Usecase'!E883)</f>
        <v>QTHT chỉnh sửa thông tin. Hệ thống lưu lại thông tin mới của Hàm lấy dữ liệu từ oauth</v>
      </c>
      <c r="C885" s="127" t="str">
        <f t="shared" si="13"/>
        <v>Dữ liệu đầu vào</v>
      </c>
    </row>
    <row r="886" spans="1:3" ht="36">
      <c r="A886" s="515" t="str">
        <f>IF('2.YCCN-Usecase'!A884="","",'2.YCCN-Usecase'!A884)</f>
        <v/>
      </c>
      <c r="B886" s="126" t="str">
        <f>_xlfn.CONCAT('2.YCCN-Usecase'!B884,'2.YCCN-Usecase'!E884)</f>
        <v>QTHT cấu hình các tham số. Hệ thống lưu lại tham số của  Hàm lấy dữ liệu từ oauth</v>
      </c>
      <c r="C886" s="127" t="str">
        <f t="shared" si="13"/>
        <v>Dữ liệu đầu vào</v>
      </c>
    </row>
    <row r="887" spans="1:3" ht="54">
      <c r="A887" s="515" t="str">
        <f>IF('2.YCCN-Usecase'!A885="","",'2.YCCN-Usecase'!A885)</f>
        <v/>
      </c>
      <c r="B887" s="126" t="str">
        <f>_xlfn.CONCAT('2.YCCN-Usecase'!B885,'2.YCCN-Usecase'!E885)</f>
        <v>QTHT xem/điều chỉnh code của hàm ETL, Hệ thống hiển thị code của hàm và cho phép người dùng điều chỉnh  Hàm lấy dữ liệu từ oauth</v>
      </c>
      <c r="C887" s="127" t="str">
        <f t="shared" si="13"/>
        <v>Dữ liệu đầu ra</v>
      </c>
    </row>
    <row r="888" spans="1:3" ht="54">
      <c r="A888" s="515" t="str">
        <f>IF('2.YCCN-Usecase'!A886="","",'2.YCCN-Usecase'!A886)</f>
        <v/>
      </c>
      <c r="B888" s="126" t="str">
        <f>_xlfn.CONCAT('2.YCCN-Usecase'!B886,'2.YCCN-Usecase'!E886)</f>
        <v>QTHT cấu hình dữ liệu mẫu để kiểm thử hàm ETL. Hệt hống cho người dùng nhập/tải lên dữ liệu mẫu Hàm lấy dữ liệu từ oauth</v>
      </c>
      <c r="C888" s="127" t="str">
        <f t="shared" si="13"/>
        <v>Dữ liệu đầu vào</v>
      </c>
    </row>
    <row r="889" spans="1:3" ht="36">
      <c r="A889" s="515" t="str">
        <f>IF('2.YCCN-Usecase'!A887="","",'2.YCCN-Usecase'!A887)</f>
        <v/>
      </c>
      <c r="B889" s="126" t="str">
        <f>_xlfn.CONCAT('2.YCCN-Usecase'!B887,'2.YCCN-Usecase'!E887)</f>
        <v>QTHT chọn lưu. Hệ thống lưu thông tin cập nhật của  Hàm lấy dữ liệu từ oauth</v>
      </c>
      <c r="C889" s="127" t="str">
        <f t="shared" si="13"/>
        <v>Dữ liệu đầu vào</v>
      </c>
    </row>
    <row r="890" spans="1:3" ht="36">
      <c r="A890" s="515" t="str">
        <f>IF('2.YCCN-Usecase'!A888="","",'2.YCCN-Usecase'!A888)</f>
        <v/>
      </c>
      <c r="B890" s="126" t="str">
        <f>_xlfn.CONCAT('2.YCCN-Usecase'!B888,'2.YCCN-Usecase'!E888)</f>
        <v>QTHT chọn chạy thử hàm ETL. Hệ thống chạy thử trên dữ liệu mẫu của  Hàm lấy dữ liệu từ oauth</v>
      </c>
      <c r="C890" s="127" t="str">
        <f t="shared" si="13"/>
        <v>Dữ liệu đầu vào</v>
      </c>
    </row>
    <row r="891" spans="1:3" ht="36">
      <c r="A891" s="515" t="str">
        <f>IF('2.YCCN-Usecase'!A889="","",'2.YCCN-Usecase'!A889)</f>
        <v/>
      </c>
      <c r="B891" s="126" t="str">
        <f>_xlfn.CONCAT('2.YCCN-Usecase'!B889,'2.YCCN-Usecase'!E889)</f>
        <v>QTHT chọn hiển thị kết quả. Hệ thống hiển thị kết quả chạy thử  Hàm lấy dữ liệu từ oauth</v>
      </c>
      <c r="C891" s="127" t="str">
        <f t="shared" si="13"/>
        <v>Dữ liệu đầu vào</v>
      </c>
    </row>
    <row r="892" spans="1:3" ht="36">
      <c r="A892" s="515" t="str">
        <f>IF('2.YCCN-Usecase'!A890="","",'2.YCCN-Usecase'!A890)</f>
        <v/>
      </c>
      <c r="B892" s="126" t="str">
        <f>_xlfn.CONCAT('2.YCCN-Usecase'!B890,'2.YCCN-Usecase'!E890)</f>
        <v>QTHT chọn xuất bản hàm ETL. Hệ thống xuất bản  Hàm lấy dữ liệu từ oauth</v>
      </c>
      <c r="C892" s="127" t="str">
        <f t="shared" si="13"/>
        <v>Dữ liệu đầu vào</v>
      </c>
    </row>
    <row r="893" spans="1:3">
      <c r="A893" s="515">
        <f>IF('2.YCCN-Usecase'!A891="","",'2.YCCN-Usecase'!A891)</f>
        <v>100</v>
      </c>
      <c r="B893" s="126" t="str">
        <f>_xlfn.CONCAT('2.YCCN-Usecase'!B891,'2.YCCN-Usecase'!E891)</f>
        <v>Hàm lấy dữ liệu từ oauth2</v>
      </c>
      <c r="C893" s="127" t="str">
        <f t="shared" si="13"/>
        <v/>
      </c>
    </row>
    <row r="894" spans="1:3" ht="36">
      <c r="A894" s="515" t="str">
        <f>IF('2.YCCN-Usecase'!A892="","",'2.YCCN-Usecase'!A892)</f>
        <v/>
      </c>
      <c r="B894" s="126" t="str">
        <f>_xlfn.CONCAT('2.YCCN-Usecase'!B892,'2.YCCN-Usecase'!E892)</f>
        <v>QTHT chỉnh sửa thông tin. Hệ thống lưu lại thông tin mới của Hàm lấy dữ liệu từ oauth2</v>
      </c>
      <c r="C894" s="127" t="str">
        <f t="shared" si="13"/>
        <v>Dữ liệu đầu vào</v>
      </c>
    </row>
    <row r="895" spans="1:3" ht="36">
      <c r="A895" s="515" t="str">
        <f>IF('2.YCCN-Usecase'!A893="","",'2.YCCN-Usecase'!A893)</f>
        <v/>
      </c>
      <c r="B895" s="126" t="str">
        <f>_xlfn.CONCAT('2.YCCN-Usecase'!B893,'2.YCCN-Usecase'!E893)</f>
        <v>QTHT cấu hình các tham số. Hệ thống lưu lại tham số của  Hàm lấy dữ liệu từ oauth2</v>
      </c>
      <c r="C895" s="127" t="str">
        <f t="shared" si="13"/>
        <v>Dữ liệu đầu vào</v>
      </c>
    </row>
    <row r="896" spans="1:3" ht="54">
      <c r="A896" s="515" t="str">
        <f>IF('2.YCCN-Usecase'!A894="","",'2.YCCN-Usecase'!A894)</f>
        <v/>
      </c>
      <c r="B896" s="126" t="str">
        <f>_xlfn.CONCAT('2.YCCN-Usecase'!B894,'2.YCCN-Usecase'!E894)</f>
        <v>QTHT xem/điều chỉnh code của hàm ETL, Hệ thống hiển thị code của hàm và cho phép người dùng điều chỉnh  Hàm lấy dữ liệu từ oauth2</v>
      </c>
      <c r="C896" s="127" t="str">
        <f t="shared" si="13"/>
        <v>Dữ liệu đầu ra</v>
      </c>
    </row>
    <row r="897" spans="1:3" ht="54">
      <c r="A897" s="515" t="str">
        <f>IF('2.YCCN-Usecase'!A895="","",'2.YCCN-Usecase'!A895)</f>
        <v/>
      </c>
      <c r="B897" s="126" t="str">
        <f>_xlfn.CONCAT('2.YCCN-Usecase'!B895,'2.YCCN-Usecase'!E895)</f>
        <v>QTHT cấu hình dữ liệu mẫu để kiểm thử hàm ETL. Hệt hống cho người dùng nhập/tải lên dữ liệu mẫu Hàm lấy dữ liệu từ oauth2</v>
      </c>
      <c r="C897" s="127" t="str">
        <f t="shared" si="13"/>
        <v>Dữ liệu đầu vào</v>
      </c>
    </row>
    <row r="898" spans="1:3" ht="36">
      <c r="A898" s="515" t="str">
        <f>IF('2.YCCN-Usecase'!A896="","",'2.YCCN-Usecase'!A896)</f>
        <v/>
      </c>
      <c r="B898" s="126" t="str">
        <f>_xlfn.CONCAT('2.YCCN-Usecase'!B896,'2.YCCN-Usecase'!E896)</f>
        <v>QTHT chọn lưu. Hệ thống lưu thông tin cập nhật của  Hàm lấy dữ liệu từ oauth2</v>
      </c>
      <c r="C898" s="127" t="str">
        <f t="shared" si="13"/>
        <v>Dữ liệu đầu vào</v>
      </c>
    </row>
    <row r="899" spans="1:3" ht="36">
      <c r="A899" s="515" t="str">
        <f>IF('2.YCCN-Usecase'!A897="","",'2.YCCN-Usecase'!A897)</f>
        <v/>
      </c>
      <c r="B899" s="126" t="str">
        <f>_xlfn.CONCAT('2.YCCN-Usecase'!B897,'2.YCCN-Usecase'!E897)</f>
        <v>QTHT chọn chạy thử hàm ETL. Hệ thống chạy thử trên dữ liệu mẫu của  Hàm lấy dữ liệu từ oauth2</v>
      </c>
      <c r="C899" s="127" t="str">
        <f t="shared" si="13"/>
        <v>Dữ liệu đầu vào</v>
      </c>
    </row>
    <row r="900" spans="1:3" ht="36">
      <c r="A900" s="515" t="str">
        <f>IF('2.YCCN-Usecase'!A898="","",'2.YCCN-Usecase'!A898)</f>
        <v/>
      </c>
      <c r="B900" s="126" t="str">
        <f>_xlfn.CONCAT('2.YCCN-Usecase'!B898,'2.YCCN-Usecase'!E898)</f>
        <v>QTHT chọn hiển thị kết quả. Hệ thống hiển thị kết quả chạy thử  Hàm lấy dữ liệu từ oauth2</v>
      </c>
      <c r="C900" s="127" t="str">
        <f t="shared" ref="C900:C963" si="14">IF(A900&lt;&gt;"","",IF(OR(ISNUMBER(SEARCH("xem",B900)),ISNUMBER(SEARCH("sao chép",B900))),"Dữ liệu đầu ra",IF(OR(ISNUMBER(SEARCH("tìm kiếm",B900)),ISNUMBER(SEARCH("xóa",B900)),ISNUMBER(SEARCH("lọc",B900))),"Yêu cầu truy vấn","Dữ liệu đầu vào")))</f>
        <v>Dữ liệu đầu vào</v>
      </c>
    </row>
    <row r="901" spans="1:3" ht="36">
      <c r="A901" s="515" t="str">
        <f>IF('2.YCCN-Usecase'!A899="","",'2.YCCN-Usecase'!A899)</f>
        <v/>
      </c>
      <c r="B901" s="126" t="str">
        <f>_xlfn.CONCAT('2.YCCN-Usecase'!B899,'2.YCCN-Usecase'!E899)</f>
        <v>QTHT chọn xuất bản hàm ETL. Hệ thống xuất bản  Hàm lấy dữ liệu từ oauth2</v>
      </c>
      <c r="C901" s="127" t="str">
        <f t="shared" si="14"/>
        <v>Dữ liệu đầu vào</v>
      </c>
    </row>
    <row r="902" spans="1:3">
      <c r="A902" s="515" t="str">
        <f>IF('2.YCCN-Usecase'!A900="","",'2.YCCN-Usecase'!A900)</f>
        <v/>
      </c>
      <c r="B902" s="126" t="str">
        <f>_xlfn.CONCAT('2.YCCN-Usecase'!B900,'2.YCCN-Usecase'!E900)</f>
        <v>Hàm xử lý MongoDB</v>
      </c>
      <c r="C902" s="127" t="str">
        <f t="shared" si="14"/>
        <v>Dữ liệu đầu vào</v>
      </c>
    </row>
    <row r="903" spans="1:3">
      <c r="A903" s="515">
        <f>IF('2.YCCN-Usecase'!A901="","",'2.YCCN-Usecase'!A901)</f>
        <v>101</v>
      </c>
      <c r="B903" s="126" t="str">
        <f>_xlfn.CONCAT('2.YCCN-Usecase'!B901,'2.YCCN-Usecase'!E901)</f>
        <v>Hàm lấy dữ liệu MongoDB từ aggregate</v>
      </c>
      <c r="C903" s="127" t="str">
        <f t="shared" si="14"/>
        <v/>
      </c>
    </row>
    <row r="904" spans="1:3" ht="36">
      <c r="A904" s="515" t="str">
        <f>IF('2.YCCN-Usecase'!A902="","",'2.YCCN-Usecase'!A902)</f>
        <v/>
      </c>
      <c r="B904" s="126" t="str">
        <f>_xlfn.CONCAT('2.YCCN-Usecase'!B902,'2.YCCN-Usecase'!E902)</f>
        <v>QTHT chỉnh sửa thông tin. Hệ thống lưu lại thông tin mới của Hàm lấy dữ liệu MongoDB từ aggregate</v>
      </c>
      <c r="C904" s="127" t="str">
        <f t="shared" si="14"/>
        <v>Dữ liệu đầu vào</v>
      </c>
    </row>
    <row r="905" spans="1:3" ht="36">
      <c r="A905" s="515" t="str">
        <f>IF('2.YCCN-Usecase'!A903="","",'2.YCCN-Usecase'!A903)</f>
        <v/>
      </c>
      <c r="B905" s="126" t="str">
        <f>_xlfn.CONCAT('2.YCCN-Usecase'!B903,'2.YCCN-Usecase'!E903)</f>
        <v>QTHT cấu hình các tham số. Hệ thống lưu lại tham số của  Hàm lấy dữ liệu MongoDB từ aggregate</v>
      </c>
      <c r="C905" s="127" t="str">
        <f t="shared" si="14"/>
        <v>Dữ liệu đầu vào</v>
      </c>
    </row>
    <row r="906" spans="1:3" ht="54">
      <c r="A906" s="515" t="str">
        <f>IF('2.YCCN-Usecase'!A904="","",'2.YCCN-Usecase'!A904)</f>
        <v/>
      </c>
      <c r="B906" s="126" t="str">
        <f>_xlfn.CONCAT('2.YCCN-Usecase'!B904,'2.YCCN-Usecase'!E904)</f>
        <v>QTHT xem/điều chỉnh code của hàm ETL, Hệ thống hiển thị code của hàm và cho phép người dùng điều chỉnh  Hàm lấy dữ liệu MongoDB từ aggregate</v>
      </c>
      <c r="C906" s="127" t="str">
        <f t="shared" si="14"/>
        <v>Dữ liệu đầu ra</v>
      </c>
    </row>
    <row r="907" spans="1:3" ht="54">
      <c r="A907" s="515" t="str">
        <f>IF('2.YCCN-Usecase'!A905="","",'2.YCCN-Usecase'!A905)</f>
        <v/>
      </c>
      <c r="B907" s="126" t="str">
        <f>_xlfn.CONCAT('2.YCCN-Usecase'!B905,'2.YCCN-Usecase'!E905)</f>
        <v>QTHT cấu hình dữ liệu mẫu để kiểm thử hàm ETL. Hệt hống cho người dùng nhập/tải lên dữ liệu mẫu Hàm lấy dữ liệu MongoDB từ aggregate</v>
      </c>
      <c r="C907" s="127" t="str">
        <f t="shared" si="14"/>
        <v>Dữ liệu đầu vào</v>
      </c>
    </row>
    <row r="908" spans="1:3" ht="36">
      <c r="A908" s="515" t="str">
        <f>IF('2.YCCN-Usecase'!A906="","",'2.YCCN-Usecase'!A906)</f>
        <v/>
      </c>
      <c r="B908" s="126" t="str">
        <f>_xlfn.CONCAT('2.YCCN-Usecase'!B906,'2.YCCN-Usecase'!E906)</f>
        <v>QTHT chọn lưu. Hệ thống lưu thông tin cập nhật của  Hàm lấy dữ liệu MongoDB từ aggregate</v>
      </c>
      <c r="C908" s="127" t="str">
        <f t="shared" si="14"/>
        <v>Dữ liệu đầu vào</v>
      </c>
    </row>
    <row r="909" spans="1:3" ht="54">
      <c r="A909" s="515" t="str">
        <f>IF('2.YCCN-Usecase'!A907="","",'2.YCCN-Usecase'!A907)</f>
        <v/>
      </c>
      <c r="B909" s="126" t="str">
        <f>_xlfn.CONCAT('2.YCCN-Usecase'!B907,'2.YCCN-Usecase'!E907)</f>
        <v>QTHT chọn chạy thử hàm ETL. Hệ thống chạy thử trên dữ liệu mẫu của  Hàm lấy dữ liệu MongoDB từ aggregate</v>
      </c>
      <c r="C909" s="127" t="str">
        <f t="shared" si="14"/>
        <v>Dữ liệu đầu vào</v>
      </c>
    </row>
    <row r="910" spans="1:3" ht="36">
      <c r="A910" s="515" t="str">
        <f>IF('2.YCCN-Usecase'!A908="","",'2.YCCN-Usecase'!A908)</f>
        <v/>
      </c>
      <c r="B910" s="126" t="str">
        <f>_xlfn.CONCAT('2.YCCN-Usecase'!B908,'2.YCCN-Usecase'!E908)</f>
        <v>QTHT chọn hiển thị kết quả. Hệ thống hiển thị kết quả chạy thử  Hàm lấy dữ liệu MongoDB từ aggregate</v>
      </c>
      <c r="C910" s="127" t="str">
        <f t="shared" si="14"/>
        <v>Dữ liệu đầu vào</v>
      </c>
    </row>
    <row r="911" spans="1:3" ht="36">
      <c r="A911" s="515" t="str">
        <f>IF('2.YCCN-Usecase'!A909="","",'2.YCCN-Usecase'!A909)</f>
        <v/>
      </c>
      <c r="B911" s="126" t="str">
        <f>_xlfn.CONCAT('2.YCCN-Usecase'!B909,'2.YCCN-Usecase'!E909)</f>
        <v>QTHT chọn xuất bản hàm ETL. Hệ thống xuất bản  Hàm lấy dữ liệu MongoDB từ aggregate</v>
      </c>
      <c r="C911" s="127" t="str">
        <f t="shared" si="14"/>
        <v>Dữ liệu đầu vào</v>
      </c>
    </row>
    <row r="912" spans="1:3">
      <c r="A912" s="515">
        <f>IF('2.YCCN-Usecase'!A910="","",'2.YCCN-Usecase'!A910)</f>
        <v>102</v>
      </c>
      <c r="B912" s="126" t="str">
        <f>_xlfn.CONCAT('2.YCCN-Usecase'!B910,'2.YCCN-Usecase'!E910)</f>
        <v>Hàm lấy dữ liệu MongoDB từ filter</v>
      </c>
      <c r="C912" s="127" t="str">
        <f t="shared" si="14"/>
        <v/>
      </c>
    </row>
    <row r="913" spans="1:3" ht="36">
      <c r="A913" s="515" t="str">
        <f>IF('2.YCCN-Usecase'!A911="","",'2.YCCN-Usecase'!A911)</f>
        <v/>
      </c>
      <c r="B913" s="126" t="str">
        <f>_xlfn.CONCAT('2.YCCN-Usecase'!B911,'2.YCCN-Usecase'!E911)</f>
        <v>QTHT chỉnh sửa thông tin. Hệ thống lưu lại thông tin mới của Hàm lấy dữ liệu MongoDB từ filter</v>
      </c>
      <c r="C913" s="127" t="str">
        <f t="shared" si="14"/>
        <v>Dữ liệu đầu vào</v>
      </c>
    </row>
    <row r="914" spans="1:3" ht="36">
      <c r="A914" s="515" t="str">
        <f>IF('2.YCCN-Usecase'!A912="","",'2.YCCN-Usecase'!A912)</f>
        <v/>
      </c>
      <c r="B914" s="126" t="str">
        <f>_xlfn.CONCAT('2.YCCN-Usecase'!B912,'2.YCCN-Usecase'!E912)</f>
        <v>QTHT cấu hình các tham số. Hệ thống lưu lại tham số của  Hàm lấy dữ liệu MongoDB từ filter</v>
      </c>
      <c r="C914" s="127" t="str">
        <f t="shared" si="14"/>
        <v>Dữ liệu đầu vào</v>
      </c>
    </row>
    <row r="915" spans="1:3" ht="54">
      <c r="A915" s="515" t="str">
        <f>IF('2.YCCN-Usecase'!A913="","",'2.YCCN-Usecase'!A913)</f>
        <v/>
      </c>
      <c r="B915" s="126" t="str">
        <f>_xlfn.CONCAT('2.YCCN-Usecase'!B913,'2.YCCN-Usecase'!E913)</f>
        <v>QTHT xem/điều chỉnh code của hàm ETL, Hệ thống hiển thị code của hàm và cho phép người dùng điều chỉnh  Hàm lấy dữ liệu MongoDB từ filter</v>
      </c>
      <c r="C915" s="127" t="str">
        <f t="shared" si="14"/>
        <v>Dữ liệu đầu ra</v>
      </c>
    </row>
    <row r="916" spans="1:3" ht="54">
      <c r="A916" s="515" t="str">
        <f>IF('2.YCCN-Usecase'!A914="","",'2.YCCN-Usecase'!A914)</f>
        <v/>
      </c>
      <c r="B916" s="126" t="str">
        <f>_xlfn.CONCAT('2.YCCN-Usecase'!B914,'2.YCCN-Usecase'!E914)</f>
        <v>QTHT cấu hình dữ liệu mẫu để kiểm thử hàm ETL. Hệt hống cho người dùng nhập/tải lên dữ liệu mẫu Hàm lấy dữ liệu MongoDB từ filter</v>
      </c>
      <c r="C916" s="127" t="str">
        <f t="shared" si="14"/>
        <v>Dữ liệu đầu vào</v>
      </c>
    </row>
    <row r="917" spans="1:3" ht="36">
      <c r="A917" s="515" t="str">
        <f>IF('2.YCCN-Usecase'!A915="","",'2.YCCN-Usecase'!A915)</f>
        <v/>
      </c>
      <c r="B917" s="126" t="str">
        <f>_xlfn.CONCAT('2.YCCN-Usecase'!B915,'2.YCCN-Usecase'!E915)</f>
        <v>QTHT chọn lưu. Hệ thống lưu thông tin cập nhật của  Hàm lấy dữ liệu MongoDB từ filter</v>
      </c>
      <c r="C917" s="127" t="str">
        <f t="shared" si="14"/>
        <v>Dữ liệu đầu vào</v>
      </c>
    </row>
    <row r="918" spans="1:3" ht="54">
      <c r="A918" s="515" t="str">
        <f>IF('2.YCCN-Usecase'!A916="","",'2.YCCN-Usecase'!A916)</f>
        <v/>
      </c>
      <c r="B918" s="126" t="str">
        <f>_xlfn.CONCAT('2.YCCN-Usecase'!B916,'2.YCCN-Usecase'!E916)</f>
        <v>QTHT chọn chạy thử hàm ETL. Hệ thống chạy thử trên dữ liệu mẫu của  Hàm lấy dữ liệu MongoDB từ filter</v>
      </c>
      <c r="C918" s="127" t="str">
        <f t="shared" si="14"/>
        <v>Dữ liệu đầu vào</v>
      </c>
    </row>
    <row r="919" spans="1:3" ht="36">
      <c r="A919" s="515" t="str">
        <f>IF('2.YCCN-Usecase'!A917="","",'2.YCCN-Usecase'!A917)</f>
        <v/>
      </c>
      <c r="B919" s="126" t="str">
        <f>_xlfn.CONCAT('2.YCCN-Usecase'!B917,'2.YCCN-Usecase'!E917)</f>
        <v>QTHT chọn hiển thị kết quả. Hệ thống hiển thị kết quả chạy thử  Hàm lấy dữ liệu MongoDB từ filter</v>
      </c>
      <c r="C919" s="127" t="str">
        <f t="shared" si="14"/>
        <v>Dữ liệu đầu vào</v>
      </c>
    </row>
    <row r="920" spans="1:3" ht="36">
      <c r="A920" s="515" t="str">
        <f>IF('2.YCCN-Usecase'!A918="","",'2.YCCN-Usecase'!A918)</f>
        <v/>
      </c>
      <c r="B920" s="126" t="str">
        <f>_xlfn.CONCAT('2.YCCN-Usecase'!B918,'2.YCCN-Usecase'!E918)</f>
        <v>QTHT chọn xuất bản hàm ETL. Hệ thống xuất bản  Hàm lấy dữ liệu MongoDB từ filter</v>
      </c>
      <c r="C920" s="127" t="str">
        <f t="shared" si="14"/>
        <v>Dữ liệu đầu vào</v>
      </c>
    </row>
    <row r="921" spans="1:3">
      <c r="A921" s="515">
        <f>IF('2.YCCN-Usecase'!A919="","",'2.YCCN-Usecase'!A919)</f>
        <v>103</v>
      </c>
      <c r="B921" s="126" t="str">
        <f>_xlfn.CONCAT('2.YCCN-Usecase'!B919,'2.YCCN-Usecase'!E919)</f>
        <v>Hàm gán dữ liệu (bỏ qua khi key trùng) MongoDB</v>
      </c>
      <c r="C921" s="127" t="str">
        <f t="shared" si="14"/>
        <v/>
      </c>
    </row>
    <row r="922" spans="1:3" ht="54">
      <c r="A922" s="515" t="str">
        <f>IF('2.YCCN-Usecase'!A920="","",'2.YCCN-Usecase'!A920)</f>
        <v/>
      </c>
      <c r="B922" s="126" t="str">
        <f>_xlfn.CONCAT('2.YCCN-Usecase'!B920,'2.YCCN-Usecase'!E920)</f>
        <v>QTHT chỉnh sửa thông tin. Hệ thống lưu lại thông tin mới của Hàm gán dữ liệu (bỏ qua khi key trùng) MongoDB</v>
      </c>
      <c r="C922" s="127" t="str">
        <f t="shared" si="14"/>
        <v>Dữ liệu đầu vào</v>
      </c>
    </row>
    <row r="923" spans="1:3" ht="54">
      <c r="A923" s="515" t="str">
        <f>IF('2.YCCN-Usecase'!A921="","",'2.YCCN-Usecase'!A921)</f>
        <v/>
      </c>
      <c r="B923" s="126" t="str">
        <f>_xlfn.CONCAT('2.YCCN-Usecase'!B921,'2.YCCN-Usecase'!E921)</f>
        <v>QTHT cấu hình các tham số. Hệ thống lưu lại tham số của  Hàm gán dữ liệu (bỏ qua khi key trùng) MongoDB</v>
      </c>
      <c r="C923" s="127" t="str">
        <f t="shared" si="14"/>
        <v>Dữ liệu đầu vào</v>
      </c>
    </row>
    <row r="924" spans="1:3" ht="72">
      <c r="A924" s="515" t="str">
        <f>IF('2.YCCN-Usecase'!A922="","",'2.YCCN-Usecase'!A922)</f>
        <v/>
      </c>
      <c r="B924" s="126" t="str">
        <f>_xlfn.CONCAT('2.YCCN-Usecase'!B922,'2.YCCN-Usecase'!E922)</f>
        <v>QTHT xem/điều chỉnh code của hàm ETL, Hệ thống hiển thị code của hàm và cho phép người dùng điều chỉnh  Hàm gán dữ liệu (bỏ qua khi key trùng) MongoDB</v>
      </c>
      <c r="C924" s="127" t="str">
        <f t="shared" si="14"/>
        <v>Dữ liệu đầu ra</v>
      </c>
    </row>
    <row r="925" spans="1:3" ht="54">
      <c r="A925" s="515" t="str">
        <f>IF('2.YCCN-Usecase'!A923="","",'2.YCCN-Usecase'!A923)</f>
        <v/>
      </c>
      <c r="B925" s="126" t="str">
        <f>_xlfn.CONCAT('2.YCCN-Usecase'!B923,'2.YCCN-Usecase'!E923)</f>
        <v>QTHT cấu hình dữ liệu mẫu để kiểm thử hàm ETL. Hệt hống cho người dùng nhập/tải lên dữ liệu mẫu Hàm gán dữ liệu (bỏ qua khi key trùng) MongoDB</v>
      </c>
      <c r="C925" s="127" t="str">
        <f t="shared" si="14"/>
        <v>Dữ liệu đầu vào</v>
      </c>
    </row>
    <row r="926" spans="1:3" ht="36">
      <c r="A926" s="515" t="str">
        <f>IF('2.YCCN-Usecase'!A924="","",'2.YCCN-Usecase'!A924)</f>
        <v/>
      </c>
      <c r="B926" s="126" t="str">
        <f>_xlfn.CONCAT('2.YCCN-Usecase'!B924,'2.YCCN-Usecase'!E924)</f>
        <v>QTHT chọn lưu. Hệ thống lưu thông tin cập nhật của  Hàm gán dữ liệu (bỏ qua khi key trùng) MongoDB</v>
      </c>
      <c r="C926" s="127" t="str">
        <f t="shared" si="14"/>
        <v>Dữ liệu đầu vào</v>
      </c>
    </row>
    <row r="927" spans="1:3" ht="54">
      <c r="A927" s="515" t="str">
        <f>IF('2.YCCN-Usecase'!A925="","",'2.YCCN-Usecase'!A925)</f>
        <v/>
      </c>
      <c r="B927" s="126" t="str">
        <f>_xlfn.CONCAT('2.YCCN-Usecase'!B925,'2.YCCN-Usecase'!E925)</f>
        <v>QTHT chọn chạy thử hàm ETL. Hệ thống chạy thử trên dữ liệu mẫu của  Hàm gán dữ liệu (bỏ qua khi key trùng) MongoDB</v>
      </c>
      <c r="C927" s="127" t="str">
        <f t="shared" si="14"/>
        <v>Dữ liệu đầu vào</v>
      </c>
    </row>
    <row r="928" spans="1:3" ht="54">
      <c r="A928" s="515" t="str">
        <f>IF('2.YCCN-Usecase'!A926="","",'2.YCCN-Usecase'!A926)</f>
        <v/>
      </c>
      <c r="B928" s="126" t="str">
        <f>_xlfn.CONCAT('2.YCCN-Usecase'!B926,'2.YCCN-Usecase'!E926)</f>
        <v>QTHT chọn hiển thị kết quả. Hệ thống hiển thị kết quả chạy thử  Hàm gán dữ liệu (bỏ qua khi key trùng) MongoDB</v>
      </c>
      <c r="C928" s="127" t="str">
        <f t="shared" si="14"/>
        <v>Dữ liệu đầu vào</v>
      </c>
    </row>
    <row r="929" spans="1:3" ht="36">
      <c r="A929" s="515" t="str">
        <f>IF('2.YCCN-Usecase'!A927="","",'2.YCCN-Usecase'!A927)</f>
        <v/>
      </c>
      <c r="B929" s="126" t="str">
        <f>_xlfn.CONCAT('2.YCCN-Usecase'!B927,'2.YCCN-Usecase'!E927)</f>
        <v>QTHT chọn xuất bản hàm ETL. Hệ thống xuất bản  Hàm gán dữ liệu (bỏ qua khi key trùng) MongoDB</v>
      </c>
      <c r="C929" s="127" t="str">
        <f t="shared" si="14"/>
        <v>Dữ liệu đầu vào</v>
      </c>
    </row>
    <row r="930" spans="1:3">
      <c r="A930" s="515">
        <f>IF('2.YCCN-Usecase'!A928="","",'2.YCCN-Usecase'!A928)</f>
        <v>104</v>
      </c>
      <c r="B930" s="126" t="str">
        <f>_xlfn.CONCAT('2.YCCN-Usecase'!B928,'2.YCCN-Usecase'!E928)</f>
        <v>Hàm gán tất cả dữ liệu MongoDB</v>
      </c>
      <c r="C930" s="127" t="str">
        <f t="shared" si="14"/>
        <v/>
      </c>
    </row>
    <row r="931" spans="1:3" ht="36">
      <c r="A931" s="515" t="str">
        <f>IF('2.YCCN-Usecase'!A929="","",'2.YCCN-Usecase'!A929)</f>
        <v/>
      </c>
      <c r="B931" s="126" t="str">
        <f>_xlfn.CONCAT('2.YCCN-Usecase'!B929,'2.YCCN-Usecase'!E929)</f>
        <v>QTHT chỉnh sửa thông tin. Hệ thống lưu lại thông tin mới của Hàm gán tất cả dữ liệu MongoDB</v>
      </c>
      <c r="C931" s="127" t="str">
        <f t="shared" si="14"/>
        <v>Dữ liệu đầu vào</v>
      </c>
    </row>
    <row r="932" spans="1:3" ht="36">
      <c r="A932" s="515" t="str">
        <f>IF('2.YCCN-Usecase'!A930="","",'2.YCCN-Usecase'!A930)</f>
        <v/>
      </c>
      <c r="B932" s="126" t="str">
        <f>_xlfn.CONCAT('2.YCCN-Usecase'!B930,'2.YCCN-Usecase'!E930)</f>
        <v>QTHT cấu hình các tham số. Hệ thống lưu lại tham số của  Hàm gán tất cả dữ liệu MongoDB</v>
      </c>
      <c r="C932" s="127" t="str">
        <f t="shared" si="14"/>
        <v>Dữ liệu đầu vào</v>
      </c>
    </row>
    <row r="933" spans="1:3" ht="54">
      <c r="A933" s="515" t="str">
        <f>IF('2.YCCN-Usecase'!A931="","",'2.YCCN-Usecase'!A931)</f>
        <v/>
      </c>
      <c r="B933" s="126" t="str">
        <f>_xlfn.CONCAT('2.YCCN-Usecase'!B931,'2.YCCN-Usecase'!E931)</f>
        <v>QTHT xem/điều chỉnh code của hàm ETL, Hệ thống hiển thị code của hàm và cho phép người dùng điều chỉnh  Hàm gán tất cả dữ liệu MongoDB</v>
      </c>
      <c r="C933" s="127" t="str">
        <f t="shared" si="14"/>
        <v>Dữ liệu đầu ra</v>
      </c>
    </row>
    <row r="934" spans="1:3" ht="54">
      <c r="A934" s="515" t="str">
        <f>IF('2.YCCN-Usecase'!A932="","",'2.YCCN-Usecase'!A932)</f>
        <v/>
      </c>
      <c r="B934" s="126" t="str">
        <f>_xlfn.CONCAT('2.YCCN-Usecase'!B932,'2.YCCN-Usecase'!E932)</f>
        <v>QTHT cấu hình dữ liệu mẫu để kiểm thử hàm ETL. Hệt hống cho người dùng nhập/tải lên dữ liệu mẫu Hàm gán tất cả dữ liệu MongoDB</v>
      </c>
      <c r="C934" s="127" t="str">
        <f t="shared" si="14"/>
        <v>Dữ liệu đầu vào</v>
      </c>
    </row>
    <row r="935" spans="1:3" ht="36">
      <c r="A935" s="515" t="str">
        <f>IF('2.YCCN-Usecase'!A933="","",'2.YCCN-Usecase'!A933)</f>
        <v/>
      </c>
      <c r="B935" s="126" t="str">
        <f>_xlfn.CONCAT('2.YCCN-Usecase'!B933,'2.YCCN-Usecase'!E933)</f>
        <v>QTHT chọn lưu. Hệ thống lưu thông tin cập nhật của  Hàm gán tất cả dữ liệu MongoDB</v>
      </c>
      <c r="C935" s="127" t="str">
        <f t="shared" si="14"/>
        <v>Dữ liệu đầu vào</v>
      </c>
    </row>
    <row r="936" spans="1:3" ht="54">
      <c r="A936" s="515" t="str">
        <f>IF('2.YCCN-Usecase'!A934="","",'2.YCCN-Usecase'!A934)</f>
        <v/>
      </c>
      <c r="B936" s="126" t="str">
        <f>_xlfn.CONCAT('2.YCCN-Usecase'!B934,'2.YCCN-Usecase'!E934)</f>
        <v>QTHT chọn chạy thử hàm ETL. Hệ thống chạy thử trên dữ liệu mẫu của  Hàm gán tất cả dữ liệu MongoDB</v>
      </c>
      <c r="C936" s="127" t="str">
        <f t="shared" si="14"/>
        <v>Dữ liệu đầu vào</v>
      </c>
    </row>
    <row r="937" spans="1:3" ht="36">
      <c r="A937" s="515" t="str">
        <f>IF('2.YCCN-Usecase'!A935="","",'2.YCCN-Usecase'!A935)</f>
        <v/>
      </c>
      <c r="B937" s="126" t="str">
        <f>_xlfn.CONCAT('2.YCCN-Usecase'!B935,'2.YCCN-Usecase'!E935)</f>
        <v>QTHT chọn hiển thị kết quả. Hệ thống hiển thị kết quả chạy thử  Hàm gán tất cả dữ liệu MongoDB</v>
      </c>
      <c r="C937" s="127" t="str">
        <f t="shared" si="14"/>
        <v>Dữ liệu đầu vào</v>
      </c>
    </row>
    <row r="938" spans="1:3" ht="36">
      <c r="A938" s="515" t="str">
        <f>IF('2.YCCN-Usecase'!A936="","",'2.YCCN-Usecase'!A936)</f>
        <v/>
      </c>
      <c r="B938" s="126" t="str">
        <f>_xlfn.CONCAT('2.YCCN-Usecase'!B936,'2.YCCN-Usecase'!E936)</f>
        <v>QTHT chọn xuất bản hàm ETL. Hệ thống xuất bản  Hàm gán tất cả dữ liệu MongoDB</v>
      </c>
      <c r="C938" s="127" t="str">
        <f t="shared" si="14"/>
        <v>Dữ liệu đầu vào</v>
      </c>
    </row>
    <row r="939" spans="1:3">
      <c r="A939" s="515">
        <f>IF('2.YCCN-Usecase'!A937="","",'2.YCCN-Usecase'!A937)</f>
        <v>105</v>
      </c>
      <c r="B939" s="126" t="str">
        <f>_xlfn.CONCAT('2.YCCN-Usecase'!B937,'2.YCCN-Usecase'!E937)</f>
        <v>Hàm gán và cập nhật dữ liệu MongoDB</v>
      </c>
      <c r="C939" s="127" t="str">
        <f t="shared" si="14"/>
        <v/>
      </c>
    </row>
    <row r="940" spans="1:3" ht="36">
      <c r="A940" s="515" t="str">
        <f>IF('2.YCCN-Usecase'!A938="","",'2.YCCN-Usecase'!A938)</f>
        <v/>
      </c>
      <c r="B940" s="126" t="str">
        <f>_xlfn.CONCAT('2.YCCN-Usecase'!B938,'2.YCCN-Usecase'!E938)</f>
        <v>QTHT chỉnh sửa thông tin. Hệ thống lưu lại thông tin mới của Hàm gán và cập nhật dữ liệu MongoDB</v>
      </c>
      <c r="C940" s="127" t="str">
        <f t="shared" si="14"/>
        <v>Dữ liệu đầu vào</v>
      </c>
    </row>
    <row r="941" spans="1:3" ht="36">
      <c r="A941" s="515" t="str">
        <f>IF('2.YCCN-Usecase'!A939="","",'2.YCCN-Usecase'!A939)</f>
        <v/>
      </c>
      <c r="B941" s="126" t="str">
        <f>_xlfn.CONCAT('2.YCCN-Usecase'!B939,'2.YCCN-Usecase'!E939)</f>
        <v>QTHT cấu hình các tham số. Hệ thống lưu lại tham số của  Hàm gán và cập nhật dữ liệu MongoDB</v>
      </c>
      <c r="C941" s="127" t="str">
        <f t="shared" si="14"/>
        <v>Dữ liệu đầu vào</v>
      </c>
    </row>
    <row r="942" spans="1:3" ht="54">
      <c r="A942" s="515" t="str">
        <f>IF('2.YCCN-Usecase'!A940="","",'2.YCCN-Usecase'!A940)</f>
        <v/>
      </c>
      <c r="B942" s="126" t="str">
        <f>_xlfn.CONCAT('2.YCCN-Usecase'!B940,'2.YCCN-Usecase'!E940)</f>
        <v>QTHT xem/điều chỉnh code của hàm ETL, Hệ thống hiển thị code của hàm và cho phép người dùng điều chỉnh  Hàm gán và cập nhật dữ liệu MongoDB</v>
      </c>
      <c r="C942" s="127" t="str">
        <f t="shared" si="14"/>
        <v>Dữ liệu đầu ra</v>
      </c>
    </row>
    <row r="943" spans="1:3" ht="54">
      <c r="A943" s="515" t="str">
        <f>IF('2.YCCN-Usecase'!A941="","",'2.YCCN-Usecase'!A941)</f>
        <v/>
      </c>
      <c r="B943" s="126" t="str">
        <f>_xlfn.CONCAT('2.YCCN-Usecase'!B941,'2.YCCN-Usecase'!E941)</f>
        <v>QTHT cấu hình dữ liệu mẫu để kiểm thử hàm ETL. Hệt hống cho người dùng nhập/tải lên dữ liệu mẫu Hàm gán và cập nhật dữ liệu MongoDB</v>
      </c>
      <c r="C943" s="127" t="str">
        <f t="shared" si="14"/>
        <v>Dữ liệu đầu vào</v>
      </c>
    </row>
    <row r="944" spans="1:3" ht="36">
      <c r="A944" s="515" t="str">
        <f>IF('2.YCCN-Usecase'!A942="","",'2.YCCN-Usecase'!A942)</f>
        <v/>
      </c>
      <c r="B944" s="126" t="str">
        <f>_xlfn.CONCAT('2.YCCN-Usecase'!B942,'2.YCCN-Usecase'!E942)</f>
        <v>QTHT chọn lưu. Hệ thống lưu thông tin cập nhật của  Hàm gán và cập nhật dữ liệu MongoDB</v>
      </c>
      <c r="C944" s="127" t="str">
        <f t="shared" si="14"/>
        <v>Dữ liệu đầu vào</v>
      </c>
    </row>
    <row r="945" spans="1:3" ht="54">
      <c r="A945" s="515" t="str">
        <f>IF('2.YCCN-Usecase'!A943="","",'2.YCCN-Usecase'!A943)</f>
        <v/>
      </c>
      <c r="B945" s="126" t="str">
        <f>_xlfn.CONCAT('2.YCCN-Usecase'!B943,'2.YCCN-Usecase'!E943)</f>
        <v>QTHT chọn chạy thử hàm ETL. Hệ thống chạy thử trên dữ liệu mẫu của  Hàm gán và cập nhật dữ liệu MongoDB</v>
      </c>
      <c r="C945" s="127" t="str">
        <f t="shared" si="14"/>
        <v>Dữ liệu đầu vào</v>
      </c>
    </row>
    <row r="946" spans="1:3" ht="36">
      <c r="A946" s="515" t="str">
        <f>IF('2.YCCN-Usecase'!A944="","",'2.YCCN-Usecase'!A944)</f>
        <v/>
      </c>
      <c r="B946" s="126" t="str">
        <f>_xlfn.CONCAT('2.YCCN-Usecase'!B944,'2.YCCN-Usecase'!E944)</f>
        <v>QTHT chọn hiển thị kết quả. Hệ thống hiển thị kết quả chạy thử  Hàm gán và cập nhật dữ liệu MongoDB</v>
      </c>
      <c r="C946" s="127" t="str">
        <f t="shared" si="14"/>
        <v>Dữ liệu đầu vào</v>
      </c>
    </row>
    <row r="947" spans="1:3" ht="36">
      <c r="A947" s="515" t="str">
        <f>IF('2.YCCN-Usecase'!A945="","",'2.YCCN-Usecase'!A945)</f>
        <v/>
      </c>
      <c r="B947" s="126" t="str">
        <f>_xlfn.CONCAT('2.YCCN-Usecase'!B945,'2.YCCN-Usecase'!E945)</f>
        <v>QTHT chọn xuất bản hàm ETL. Hệ thống xuất bản  Hàm gán và cập nhật dữ liệu MongoDB</v>
      </c>
      <c r="C947" s="127" t="str">
        <f t="shared" si="14"/>
        <v>Dữ liệu đầu vào</v>
      </c>
    </row>
    <row r="948" spans="1:3">
      <c r="A948" s="515">
        <f>IF('2.YCCN-Usecase'!A946="","",'2.YCCN-Usecase'!A946)</f>
        <v>106</v>
      </c>
      <c r="B948" s="126" t="str">
        <f>_xlfn.CONCAT('2.YCCN-Usecase'!B946,'2.YCCN-Usecase'!E946)</f>
        <v>Hàm gán và xóa dữ liệu MongoDB</v>
      </c>
      <c r="C948" s="127" t="str">
        <f t="shared" si="14"/>
        <v/>
      </c>
    </row>
    <row r="949" spans="1:3" ht="36">
      <c r="A949" s="515" t="str">
        <f>IF('2.YCCN-Usecase'!A947="","",'2.YCCN-Usecase'!A947)</f>
        <v/>
      </c>
      <c r="B949" s="126" t="str">
        <f>_xlfn.CONCAT('2.YCCN-Usecase'!B947,'2.YCCN-Usecase'!E947)</f>
        <v>QTHT chỉnh sửa thông tin. Hệ thống lưu lại thông tin mới của Hàm gán và xóa dữ liệu MongoDB</v>
      </c>
      <c r="C949" s="127" t="str">
        <f t="shared" si="14"/>
        <v>Yêu cầu truy vấn</v>
      </c>
    </row>
    <row r="950" spans="1:3" ht="36">
      <c r="A950" s="515" t="str">
        <f>IF('2.YCCN-Usecase'!A948="","",'2.YCCN-Usecase'!A948)</f>
        <v/>
      </c>
      <c r="B950" s="126" t="str">
        <f>_xlfn.CONCAT('2.YCCN-Usecase'!B948,'2.YCCN-Usecase'!E948)</f>
        <v>QTHT cấu hình các tham số. Hệ thống lưu lại tham số của  Hàm gán và xóa dữ liệu MongoDB</v>
      </c>
      <c r="C950" s="127" t="str">
        <f t="shared" si="14"/>
        <v>Yêu cầu truy vấn</v>
      </c>
    </row>
    <row r="951" spans="1:3" ht="54">
      <c r="A951" s="515" t="str">
        <f>IF('2.YCCN-Usecase'!A949="","",'2.YCCN-Usecase'!A949)</f>
        <v/>
      </c>
      <c r="B951" s="126" t="str">
        <f>_xlfn.CONCAT('2.YCCN-Usecase'!B949,'2.YCCN-Usecase'!E949)</f>
        <v>QTHT xem/điều chỉnh code của hàm ETL, Hệ thống hiển thị code của hàm và cho phép người dùng điều chỉnh  Hàm gán và xóa dữ liệu MongoDB</v>
      </c>
      <c r="C951" s="127" t="str">
        <f t="shared" si="14"/>
        <v>Dữ liệu đầu ra</v>
      </c>
    </row>
    <row r="952" spans="1:3" ht="54">
      <c r="A952" s="515" t="str">
        <f>IF('2.YCCN-Usecase'!A950="","",'2.YCCN-Usecase'!A950)</f>
        <v/>
      </c>
      <c r="B952" s="126" t="str">
        <f>_xlfn.CONCAT('2.YCCN-Usecase'!B950,'2.YCCN-Usecase'!E950)</f>
        <v>QTHT cấu hình dữ liệu mẫu để kiểm thử hàm ETL. Hệt hống cho người dùng nhập/tải lên dữ liệu mẫu Hàm gán và xóa dữ liệu MongoDB</v>
      </c>
      <c r="C952" s="127" t="str">
        <f t="shared" si="14"/>
        <v>Yêu cầu truy vấn</v>
      </c>
    </row>
    <row r="953" spans="1:3" ht="36">
      <c r="A953" s="515" t="str">
        <f>IF('2.YCCN-Usecase'!A951="","",'2.YCCN-Usecase'!A951)</f>
        <v/>
      </c>
      <c r="B953" s="126" t="str">
        <f>_xlfn.CONCAT('2.YCCN-Usecase'!B951,'2.YCCN-Usecase'!E951)</f>
        <v>QTHT chọn lưu. Hệ thống lưu thông tin cập nhật của  Hàm gán và xóa dữ liệu MongoDB</v>
      </c>
      <c r="C953" s="127" t="str">
        <f t="shared" si="14"/>
        <v>Yêu cầu truy vấn</v>
      </c>
    </row>
    <row r="954" spans="1:3" ht="54">
      <c r="A954" s="515" t="str">
        <f>IF('2.YCCN-Usecase'!A952="","",'2.YCCN-Usecase'!A952)</f>
        <v/>
      </c>
      <c r="B954" s="126" t="str">
        <f>_xlfn.CONCAT('2.YCCN-Usecase'!B952,'2.YCCN-Usecase'!E952)</f>
        <v>QTHT chọn chạy thử hàm ETL. Hệ thống chạy thử trên dữ liệu mẫu của  Hàm gán và xóa dữ liệu MongoDB</v>
      </c>
      <c r="C954" s="127" t="str">
        <f t="shared" si="14"/>
        <v>Yêu cầu truy vấn</v>
      </c>
    </row>
    <row r="955" spans="1:3" ht="36">
      <c r="A955" s="515" t="str">
        <f>IF('2.YCCN-Usecase'!A953="","",'2.YCCN-Usecase'!A953)</f>
        <v/>
      </c>
      <c r="B955" s="126" t="str">
        <f>_xlfn.CONCAT('2.YCCN-Usecase'!B953,'2.YCCN-Usecase'!E953)</f>
        <v>QTHT chọn hiển thị kết quả. Hệ thống hiển thị kết quả chạy thử  Hàm gán và xóa dữ liệu MongoDB</v>
      </c>
      <c r="C955" s="127" t="str">
        <f t="shared" si="14"/>
        <v>Yêu cầu truy vấn</v>
      </c>
    </row>
    <row r="956" spans="1:3" ht="36">
      <c r="A956" s="515" t="str">
        <f>IF('2.YCCN-Usecase'!A954="","",'2.YCCN-Usecase'!A954)</f>
        <v/>
      </c>
      <c r="B956" s="126" t="str">
        <f>_xlfn.CONCAT('2.YCCN-Usecase'!B954,'2.YCCN-Usecase'!E954)</f>
        <v>QTHT chọn xuất bản hàm ETL. Hệ thống xuất bản  Hàm gán và xóa dữ liệu MongoDB</v>
      </c>
      <c r="C956" s="127" t="str">
        <f t="shared" si="14"/>
        <v>Yêu cầu truy vấn</v>
      </c>
    </row>
    <row r="957" spans="1:3">
      <c r="A957" s="515">
        <f>IF('2.YCCN-Usecase'!A955="","",'2.YCCN-Usecase'!A955)</f>
        <v>107</v>
      </c>
      <c r="B957" s="126" t="str">
        <f>_xlfn.CONCAT('2.YCCN-Usecase'!B955,'2.YCCN-Usecase'!E955)</f>
        <v>Hàm tạo giá trị tham chiếu MongoDB</v>
      </c>
      <c r="C957" s="127" t="str">
        <f t="shared" si="14"/>
        <v/>
      </c>
    </row>
    <row r="958" spans="1:3" ht="36">
      <c r="A958" s="515" t="str">
        <f>IF('2.YCCN-Usecase'!A956="","",'2.YCCN-Usecase'!A956)</f>
        <v/>
      </c>
      <c r="B958" s="126" t="str">
        <f>_xlfn.CONCAT('2.YCCN-Usecase'!B956,'2.YCCN-Usecase'!E956)</f>
        <v>QTHT chỉnh sửa thông tin. Hệ thống lưu lại thông tin mới của Hàm tạo giá trị tham chiếu MongoDB</v>
      </c>
      <c r="C958" s="127" t="str">
        <f t="shared" si="14"/>
        <v>Dữ liệu đầu vào</v>
      </c>
    </row>
    <row r="959" spans="1:3" ht="36">
      <c r="A959" s="515" t="str">
        <f>IF('2.YCCN-Usecase'!A957="","",'2.YCCN-Usecase'!A957)</f>
        <v/>
      </c>
      <c r="B959" s="126" t="str">
        <f>_xlfn.CONCAT('2.YCCN-Usecase'!B957,'2.YCCN-Usecase'!E957)</f>
        <v>QTHT cấu hình các tham số. Hệ thống lưu lại tham số của  Hàm tạo giá trị tham chiếu MongoDB</v>
      </c>
      <c r="C959" s="127" t="str">
        <f t="shared" si="14"/>
        <v>Dữ liệu đầu vào</v>
      </c>
    </row>
    <row r="960" spans="1:3" ht="54">
      <c r="A960" s="515" t="str">
        <f>IF('2.YCCN-Usecase'!A958="","",'2.YCCN-Usecase'!A958)</f>
        <v/>
      </c>
      <c r="B960" s="126" t="str">
        <f>_xlfn.CONCAT('2.YCCN-Usecase'!B958,'2.YCCN-Usecase'!E958)</f>
        <v>QTHT xem/điều chỉnh code của hàm ETL, Hệ thống hiển thị code của hàm và cho phép người dùng điều chỉnh  Hàm tạo giá trị tham chiếu MongoDB</v>
      </c>
      <c r="C960" s="127" t="str">
        <f t="shared" si="14"/>
        <v>Dữ liệu đầu ra</v>
      </c>
    </row>
    <row r="961" spans="1:3" ht="54">
      <c r="A961" s="515" t="str">
        <f>IF('2.YCCN-Usecase'!A959="","",'2.YCCN-Usecase'!A959)</f>
        <v/>
      </c>
      <c r="B961" s="126" t="str">
        <f>_xlfn.CONCAT('2.YCCN-Usecase'!B959,'2.YCCN-Usecase'!E959)</f>
        <v>QTHT cấu hình dữ liệu mẫu để kiểm thử hàm ETL. Hệt hống cho người dùng nhập/tải lên dữ liệu mẫu Hàm tạo giá trị tham chiếu MongoDB</v>
      </c>
      <c r="C961" s="127" t="str">
        <f t="shared" si="14"/>
        <v>Dữ liệu đầu vào</v>
      </c>
    </row>
    <row r="962" spans="1:3" ht="36">
      <c r="A962" s="515" t="str">
        <f>IF('2.YCCN-Usecase'!A960="","",'2.YCCN-Usecase'!A960)</f>
        <v/>
      </c>
      <c r="B962" s="126" t="str">
        <f>_xlfn.CONCAT('2.YCCN-Usecase'!B960,'2.YCCN-Usecase'!E960)</f>
        <v>QTHT chọn lưu. Hệ thống lưu thông tin cập nhật của  Hàm tạo giá trị tham chiếu MongoDB</v>
      </c>
      <c r="C962" s="127" t="str">
        <f t="shared" si="14"/>
        <v>Dữ liệu đầu vào</v>
      </c>
    </row>
    <row r="963" spans="1:3" ht="54">
      <c r="A963" s="515" t="str">
        <f>IF('2.YCCN-Usecase'!A961="","",'2.YCCN-Usecase'!A961)</f>
        <v/>
      </c>
      <c r="B963" s="126" t="str">
        <f>_xlfn.CONCAT('2.YCCN-Usecase'!B961,'2.YCCN-Usecase'!E961)</f>
        <v>QTHT chọn chạy thử hàm ETL. Hệ thống chạy thử trên dữ liệu mẫu của  Hàm tạo giá trị tham chiếu MongoDB</v>
      </c>
      <c r="C963" s="127" t="str">
        <f t="shared" si="14"/>
        <v>Dữ liệu đầu vào</v>
      </c>
    </row>
    <row r="964" spans="1:3" ht="36">
      <c r="A964" s="515" t="str">
        <f>IF('2.YCCN-Usecase'!A962="","",'2.YCCN-Usecase'!A962)</f>
        <v/>
      </c>
      <c r="B964" s="126" t="str">
        <f>_xlfn.CONCAT('2.YCCN-Usecase'!B962,'2.YCCN-Usecase'!E962)</f>
        <v>QTHT chọn hiển thị kết quả. Hệ thống hiển thị kết quả chạy thử  Hàm tạo giá trị tham chiếu MongoDB</v>
      </c>
      <c r="C964" s="127" t="str">
        <f t="shared" ref="C964:C1027" si="15">IF(A964&lt;&gt;"","",IF(OR(ISNUMBER(SEARCH("xem",B964)),ISNUMBER(SEARCH("sao chép",B964))),"Dữ liệu đầu ra",IF(OR(ISNUMBER(SEARCH("tìm kiếm",B964)),ISNUMBER(SEARCH("xóa",B964)),ISNUMBER(SEARCH("lọc",B964))),"Yêu cầu truy vấn","Dữ liệu đầu vào")))</f>
        <v>Dữ liệu đầu vào</v>
      </c>
    </row>
    <row r="965" spans="1:3" ht="36">
      <c r="A965" s="515" t="str">
        <f>IF('2.YCCN-Usecase'!A963="","",'2.YCCN-Usecase'!A963)</f>
        <v/>
      </c>
      <c r="B965" s="126" t="str">
        <f>_xlfn.CONCAT('2.YCCN-Usecase'!B963,'2.YCCN-Usecase'!E963)</f>
        <v>QTHT chọn xuất bản hàm ETL. Hệ thống xuất bản  Hàm tạo giá trị tham chiếu MongoDB</v>
      </c>
      <c r="C965" s="127" t="str">
        <f t="shared" si="15"/>
        <v>Dữ liệu đầu vào</v>
      </c>
    </row>
    <row r="966" spans="1:3">
      <c r="A966" s="515" t="str">
        <f>IF('2.YCCN-Usecase'!A964="","",'2.YCCN-Usecase'!A964)</f>
        <v/>
      </c>
      <c r="B966" s="126" t="str">
        <f>_xlfn.CONCAT('2.YCCN-Usecase'!B964,'2.YCCN-Usecase'!E964)</f>
        <v>Hàm xử lý Elasticsearch</v>
      </c>
      <c r="C966" s="127" t="str">
        <f t="shared" si="15"/>
        <v>Dữ liệu đầu vào</v>
      </c>
    </row>
    <row r="967" spans="1:3">
      <c r="A967" s="515">
        <f>IF('2.YCCN-Usecase'!A965="","",'2.YCCN-Usecase'!A965)</f>
        <v>108</v>
      </c>
      <c r="B967" s="126" t="str">
        <f>_xlfn.CONCAT('2.YCCN-Usecase'!B965,'2.YCCN-Usecase'!E965)</f>
        <v>Hàm lấy dữ liệu Elasticsearch từ filter</v>
      </c>
      <c r="C967" s="127" t="str">
        <f t="shared" si="15"/>
        <v/>
      </c>
    </row>
    <row r="968" spans="1:3" ht="36">
      <c r="A968" s="515" t="str">
        <f>IF('2.YCCN-Usecase'!A966="","",'2.YCCN-Usecase'!A966)</f>
        <v/>
      </c>
      <c r="B968" s="126" t="str">
        <f>_xlfn.CONCAT('2.YCCN-Usecase'!B966,'2.YCCN-Usecase'!E966)</f>
        <v>QTHT chỉnh sửa thông tin. Hệ thống lưu lại thông tin mới của Hàm lấy dữ liệu Elasticsearch từ filter</v>
      </c>
      <c r="C968" s="127" t="str">
        <f t="shared" si="15"/>
        <v>Dữ liệu đầu vào</v>
      </c>
    </row>
    <row r="969" spans="1:3" ht="36">
      <c r="A969" s="515" t="str">
        <f>IF('2.YCCN-Usecase'!A967="","",'2.YCCN-Usecase'!A967)</f>
        <v/>
      </c>
      <c r="B969" s="126" t="str">
        <f>_xlfn.CONCAT('2.YCCN-Usecase'!B967,'2.YCCN-Usecase'!E967)</f>
        <v>QTHT cấu hình các tham số. Hệ thống lưu lại tham số của  Hàm lấy dữ liệu Elasticsearch từ filter</v>
      </c>
      <c r="C969" s="127" t="str">
        <f t="shared" si="15"/>
        <v>Dữ liệu đầu vào</v>
      </c>
    </row>
    <row r="970" spans="1:3" ht="54">
      <c r="A970" s="515" t="str">
        <f>IF('2.YCCN-Usecase'!A968="","",'2.YCCN-Usecase'!A968)</f>
        <v/>
      </c>
      <c r="B970" s="126" t="str">
        <f>_xlfn.CONCAT('2.YCCN-Usecase'!B968,'2.YCCN-Usecase'!E968)</f>
        <v>QTHT xem/điều chỉnh code của hàm ETL, Hệ thống hiển thị code của hàm và cho phép người dùng điều chỉnh  Hàm lấy dữ liệu Elasticsearch từ filter</v>
      </c>
      <c r="C970" s="127" t="str">
        <f t="shared" si="15"/>
        <v>Dữ liệu đầu ra</v>
      </c>
    </row>
    <row r="971" spans="1:3" ht="54">
      <c r="A971" s="515" t="str">
        <f>IF('2.YCCN-Usecase'!A969="","",'2.YCCN-Usecase'!A969)</f>
        <v/>
      </c>
      <c r="B971" s="126" t="str">
        <f>_xlfn.CONCAT('2.YCCN-Usecase'!B969,'2.YCCN-Usecase'!E969)</f>
        <v>QTHT cấu hình dữ liệu mẫu để kiểm thử hàm ETL. Hệt hống cho người dùng nhập/tải lên dữ liệu mẫu Hàm lấy dữ liệu Elasticsearch từ filter</v>
      </c>
      <c r="C971" s="127" t="str">
        <f t="shared" si="15"/>
        <v>Dữ liệu đầu vào</v>
      </c>
    </row>
    <row r="972" spans="1:3" ht="36">
      <c r="A972" s="515" t="str">
        <f>IF('2.YCCN-Usecase'!A970="","",'2.YCCN-Usecase'!A970)</f>
        <v/>
      </c>
      <c r="B972" s="126" t="str">
        <f>_xlfn.CONCAT('2.YCCN-Usecase'!B970,'2.YCCN-Usecase'!E970)</f>
        <v>QTHT chọn lưu. Hệ thống lưu thông tin cập nhật của  Hàm lấy dữ liệu Elasticsearch từ filter</v>
      </c>
      <c r="C972" s="127" t="str">
        <f t="shared" si="15"/>
        <v>Dữ liệu đầu vào</v>
      </c>
    </row>
    <row r="973" spans="1:3" ht="54">
      <c r="A973" s="515" t="str">
        <f>IF('2.YCCN-Usecase'!A971="","",'2.YCCN-Usecase'!A971)</f>
        <v/>
      </c>
      <c r="B973" s="126" t="str">
        <f>_xlfn.CONCAT('2.YCCN-Usecase'!B971,'2.YCCN-Usecase'!E971)</f>
        <v>QTHT chọn chạy thử hàm ETL. Hệ thống chạy thử trên dữ liệu mẫu của  Hàm lấy dữ liệu Elasticsearch từ filter</v>
      </c>
      <c r="C973" s="127" t="str">
        <f t="shared" si="15"/>
        <v>Dữ liệu đầu vào</v>
      </c>
    </row>
    <row r="974" spans="1:3" ht="36">
      <c r="A974" s="515" t="str">
        <f>IF('2.YCCN-Usecase'!A972="","",'2.YCCN-Usecase'!A972)</f>
        <v/>
      </c>
      <c r="B974" s="126" t="str">
        <f>_xlfn.CONCAT('2.YCCN-Usecase'!B972,'2.YCCN-Usecase'!E972)</f>
        <v>QTHT chọn hiển thị kết quả. Hệ thống hiển thị kết quả chạy thử  Hàm lấy dữ liệu Elasticsearch từ filter</v>
      </c>
      <c r="C974" s="127" t="str">
        <f t="shared" si="15"/>
        <v>Dữ liệu đầu vào</v>
      </c>
    </row>
    <row r="975" spans="1:3" ht="36">
      <c r="A975" s="515" t="str">
        <f>IF('2.YCCN-Usecase'!A973="","",'2.YCCN-Usecase'!A973)</f>
        <v/>
      </c>
      <c r="B975" s="126" t="str">
        <f>_xlfn.CONCAT('2.YCCN-Usecase'!B973,'2.YCCN-Usecase'!E973)</f>
        <v>QTHT chọn xuất bản hàm ETL. Hệ thống xuất bản  Hàm lấy dữ liệu Elasticsearch từ filter</v>
      </c>
      <c r="C975" s="127" t="str">
        <f t="shared" si="15"/>
        <v>Dữ liệu đầu vào</v>
      </c>
    </row>
    <row r="976" spans="1:3">
      <c r="A976" s="515">
        <f>IF('2.YCCN-Usecase'!A974="","",'2.YCCN-Usecase'!A974)</f>
        <v>109</v>
      </c>
      <c r="B976" s="126" t="str">
        <f>_xlfn.CONCAT('2.YCCN-Usecase'!B974,'2.YCCN-Usecase'!E974)</f>
        <v>Hàm gán dữ liệu (bỏ qua khi key trùng) Elasticsearch</v>
      </c>
      <c r="C976" s="127" t="str">
        <f t="shared" si="15"/>
        <v/>
      </c>
    </row>
    <row r="977" spans="1:3" ht="54">
      <c r="A977" s="515" t="str">
        <f>IF('2.YCCN-Usecase'!A975="","",'2.YCCN-Usecase'!A975)</f>
        <v/>
      </c>
      <c r="B977" s="126" t="str">
        <f>_xlfn.CONCAT('2.YCCN-Usecase'!B975,'2.YCCN-Usecase'!E975)</f>
        <v>QTHT chỉnh sửa thông tin. Hệ thống lưu lại thông tin mới của Hàm gán dữ liệu (bỏ qua khi key trùng) Elasticsearch</v>
      </c>
      <c r="C977" s="127" t="str">
        <f t="shared" si="15"/>
        <v>Dữ liệu đầu vào</v>
      </c>
    </row>
    <row r="978" spans="1:3" ht="54">
      <c r="A978" s="515" t="str">
        <f>IF('2.YCCN-Usecase'!A976="","",'2.YCCN-Usecase'!A976)</f>
        <v/>
      </c>
      <c r="B978" s="126" t="str">
        <f>_xlfn.CONCAT('2.YCCN-Usecase'!B976,'2.YCCN-Usecase'!E976)</f>
        <v>QTHT cấu hình các tham số. Hệ thống lưu lại tham số của  Hàm gán dữ liệu (bỏ qua khi key trùng) Elasticsearch</v>
      </c>
      <c r="C978" s="127" t="str">
        <f t="shared" si="15"/>
        <v>Dữ liệu đầu vào</v>
      </c>
    </row>
    <row r="979" spans="1:3" ht="72">
      <c r="A979" s="515" t="str">
        <f>IF('2.YCCN-Usecase'!A977="","",'2.YCCN-Usecase'!A977)</f>
        <v/>
      </c>
      <c r="B979" s="126" t="str">
        <f>_xlfn.CONCAT('2.YCCN-Usecase'!B977,'2.YCCN-Usecase'!E977)</f>
        <v>QTHT xem/điều chỉnh code của hàm ETL, Hệ thống hiển thị code của hàm và cho phép người dùng điều chỉnh  Hàm gán dữ liệu (bỏ qua khi key trùng) Elasticsearch</v>
      </c>
      <c r="C979" s="127" t="str">
        <f t="shared" si="15"/>
        <v>Dữ liệu đầu ra</v>
      </c>
    </row>
    <row r="980" spans="1:3" ht="54">
      <c r="A980" s="515" t="str">
        <f>IF('2.YCCN-Usecase'!A978="","",'2.YCCN-Usecase'!A978)</f>
        <v/>
      </c>
      <c r="B980" s="126" t="str">
        <f>_xlfn.CONCAT('2.YCCN-Usecase'!B978,'2.YCCN-Usecase'!E978)</f>
        <v>QTHT cấu hình dữ liệu mẫu để kiểm thử hàm ETL. Hệt hống cho người dùng nhập/tải lên dữ liệu mẫu Hàm gán dữ liệu (bỏ qua khi key trùng) Elasticsearch</v>
      </c>
      <c r="C980" s="127" t="str">
        <f t="shared" si="15"/>
        <v>Dữ liệu đầu vào</v>
      </c>
    </row>
    <row r="981" spans="1:3" ht="54">
      <c r="A981" s="515" t="str">
        <f>IF('2.YCCN-Usecase'!A979="","",'2.YCCN-Usecase'!A979)</f>
        <v/>
      </c>
      <c r="B981" s="126" t="str">
        <f>_xlfn.CONCAT('2.YCCN-Usecase'!B979,'2.YCCN-Usecase'!E979)</f>
        <v>QTHT chọn lưu. Hệ thống lưu thông tin cập nhật của  Hàm gán dữ liệu (bỏ qua khi key trùng) Elasticsearch</v>
      </c>
      <c r="C981" s="127" t="str">
        <f t="shared" si="15"/>
        <v>Dữ liệu đầu vào</v>
      </c>
    </row>
    <row r="982" spans="1:3" ht="54">
      <c r="A982" s="515" t="str">
        <f>IF('2.YCCN-Usecase'!A980="","",'2.YCCN-Usecase'!A980)</f>
        <v/>
      </c>
      <c r="B982" s="126" t="str">
        <f>_xlfn.CONCAT('2.YCCN-Usecase'!B980,'2.YCCN-Usecase'!E980)</f>
        <v>QTHT chọn chạy thử hàm ETL. Hệ thống chạy thử trên dữ liệu mẫu của  Hàm gán dữ liệu (bỏ qua khi key trùng) Elasticsearch</v>
      </c>
      <c r="C982" s="127" t="str">
        <f t="shared" si="15"/>
        <v>Dữ liệu đầu vào</v>
      </c>
    </row>
    <row r="983" spans="1:3" ht="54">
      <c r="A983" s="515" t="str">
        <f>IF('2.YCCN-Usecase'!A981="","",'2.YCCN-Usecase'!A981)</f>
        <v/>
      </c>
      <c r="B983" s="126" t="str">
        <f>_xlfn.CONCAT('2.YCCN-Usecase'!B981,'2.YCCN-Usecase'!E981)</f>
        <v>QTHT chọn hiển thị kết quả. Hệ thống hiển thị kết quả chạy thử  Hàm gán dữ liệu (bỏ qua khi key trùng) Elasticsearch</v>
      </c>
      <c r="C983" s="127" t="str">
        <f t="shared" si="15"/>
        <v>Dữ liệu đầu vào</v>
      </c>
    </row>
    <row r="984" spans="1:3" ht="36">
      <c r="A984" s="515" t="str">
        <f>IF('2.YCCN-Usecase'!A982="","",'2.YCCN-Usecase'!A982)</f>
        <v/>
      </c>
      <c r="B984" s="126" t="str">
        <f>_xlfn.CONCAT('2.YCCN-Usecase'!B982,'2.YCCN-Usecase'!E982)</f>
        <v>QTHT chọn xuất bản hàm ETL. Hệ thống xuất bản  Hàm gán dữ liệu (bỏ qua khi key trùng) Elasticsearch</v>
      </c>
      <c r="C984" s="127" t="str">
        <f t="shared" si="15"/>
        <v>Dữ liệu đầu vào</v>
      </c>
    </row>
    <row r="985" spans="1:3">
      <c r="A985" s="515">
        <f>IF('2.YCCN-Usecase'!A983="","",'2.YCCN-Usecase'!A983)</f>
        <v>110</v>
      </c>
      <c r="B985" s="126" t="str">
        <f>_xlfn.CONCAT('2.YCCN-Usecase'!B983,'2.YCCN-Usecase'!E983)</f>
        <v>Hàm gán tất cả dữ liệu Elasticsearch</v>
      </c>
      <c r="C985" s="127" t="str">
        <f t="shared" si="15"/>
        <v/>
      </c>
    </row>
    <row r="986" spans="1:3" ht="36">
      <c r="A986" s="515" t="str">
        <f>IF('2.YCCN-Usecase'!A984="","",'2.YCCN-Usecase'!A984)</f>
        <v/>
      </c>
      <c r="B986" s="126" t="str">
        <f>_xlfn.CONCAT('2.YCCN-Usecase'!B984,'2.YCCN-Usecase'!E984)</f>
        <v>QTHT chỉnh sửa thông tin. Hệ thống lưu lại thông tin mới của Hàm gán tất cả dữ liệu Elasticsearch</v>
      </c>
      <c r="C986" s="127" t="str">
        <f t="shared" si="15"/>
        <v>Dữ liệu đầu vào</v>
      </c>
    </row>
    <row r="987" spans="1:3" ht="36">
      <c r="A987" s="515" t="str">
        <f>IF('2.YCCN-Usecase'!A985="","",'2.YCCN-Usecase'!A985)</f>
        <v/>
      </c>
      <c r="B987" s="126" t="str">
        <f>_xlfn.CONCAT('2.YCCN-Usecase'!B985,'2.YCCN-Usecase'!E985)</f>
        <v>QTHT cấu hình các tham số. Hệ thống lưu lại tham số của  Hàm gán tất cả dữ liệu Elasticsearch</v>
      </c>
      <c r="C987" s="127" t="str">
        <f t="shared" si="15"/>
        <v>Dữ liệu đầu vào</v>
      </c>
    </row>
    <row r="988" spans="1:3" ht="54">
      <c r="A988" s="515" t="str">
        <f>IF('2.YCCN-Usecase'!A986="","",'2.YCCN-Usecase'!A986)</f>
        <v/>
      </c>
      <c r="B988" s="126" t="str">
        <f>_xlfn.CONCAT('2.YCCN-Usecase'!B986,'2.YCCN-Usecase'!E986)</f>
        <v>QTHT xem/điều chỉnh code của hàm ETL, Hệ thống hiển thị code của hàm và cho phép người dùng điều chỉnh  Hàm gán tất cả dữ liệu Elasticsearch</v>
      </c>
      <c r="C988" s="127" t="str">
        <f t="shared" si="15"/>
        <v>Dữ liệu đầu ra</v>
      </c>
    </row>
    <row r="989" spans="1:3" ht="54">
      <c r="A989" s="515" t="str">
        <f>IF('2.YCCN-Usecase'!A987="","",'2.YCCN-Usecase'!A987)</f>
        <v/>
      </c>
      <c r="B989" s="126" t="str">
        <f>_xlfn.CONCAT('2.YCCN-Usecase'!B987,'2.YCCN-Usecase'!E987)</f>
        <v>QTHT cấu hình dữ liệu mẫu để kiểm thử hàm ETL. Hệt hống cho người dùng nhập/tải lên dữ liệu mẫu Hàm gán tất cả dữ liệu Elasticsearch</v>
      </c>
      <c r="C989" s="127" t="str">
        <f t="shared" si="15"/>
        <v>Dữ liệu đầu vào</v>
      </c>
    </row>
    <row r="990" spans="1:3" ht="36">
      <c r="A990" s="515" t="str">
        <f>IF('2.YCCN-Usecase'!A988="","",'2.YCCN-Usecase'!A988)</f>
        <v/>
      </c>
      <c r="B990" s="126" t="str">
        <f>_xlfn.CONCAT('2.YCCN-Usecase'!B988,'2.YCCN-Usecase'!E988)</f>
        <v>QTHT chọn lưu. Hệ thống lưu thông tin cập nhật của  Hàm gán tất cả dữ liệu Elasticsearch</v>
      </c>
      <c r="C990" s="127" t="str">
        <f t="shared" si="15"/>
        <v>Dữ liệu đầu vào</v>
      </c>
    </row>
    <row r="991" spans="1:3" ht="54">
      <c r="A991" s="515" t="str">
        <f>IF('2.YCCN-Usecase'!A989="","",'2.YCCN-Usecase'!A989)</f>
        <v/>
      </c>
      <c r="B991" s="126" t="str">
        <f>_xlfn.CONCAT('2.YCCN-Usecase'!B989,'2.YCCN-Usecase'!E989)</f>
        <v>QTHT chọn chạy thử hàm ETL. Hệ thống chạy thử trên dữ liệu mẫu của  Hàm gán tất cả dữ liệu Elasticsearch</v>
      </c>
      <c r="C991" s="127" t="str">
        <f t="shared" si="15"/>
        <v>Dữ liệu đầu vào</v>
      </c>
    </row>
    <row r="992" spans="1:3" ht="36">
      <c r="A992" s="515" t="str">
        <f>IF('2.YCCN-Usecase'!A990="","",'2.YCCN-Usecase'!A990)</f>
        <v/>
      </c>
      <c r="B992" s="126" t="str">
        <f>_xlfn.CONCAT('2.YCCN-Usecase'!B990,'2.YCCN-Usecase'!E990)</f>
        <v>QTHT chọn hiển thị kết quả. Hệ thống hiển thị kết quả chạy thử  Hàm gán tất cả dữ liệu Elasticsearch</v>
      </c>
      <c r="C992" s="127" t="str">
        <f t="shared" si="15"/>
        <v>Dữ liệu đầu vào</v>
      </c>
    </row>
    <row r="993" spans="1:3" ht="36">
      <c r="A993" s="515" t="str">
        <f>IF('2.YCCN-Usecase'!A991="","",'2.YCCN-Usecase'!A991)</f>
        <v/>
      </c>
      <c r="B993" s="126" t="str">
        <f>_xlfn.CONCAT('2.YCCN-Usecase'!B991,'2.YCCN-Usecase'!E991)</f>
        <v>QTHT chọn xuất bản hàm ETL. Hệ thống xuất bản  Hàm gán tất cả dữ liệu Elasticsearch</v>
      </c>
      <c r="C993" s="127" t="str">
        <f t="shared" si="15"/>
        <v>Dữ liệu đầu vào</v>
      </c>
    </row>
    <row r="994" spans="1:3">
      <c r="A994" s="515">
        <f>IF('2.YCCN-Usecase'!A992="","",'2.YCCN-Usecase'!A992)</f>
        <v>111</v>
      </c>
      <c r="B994" s="126" t="str">
        <f>_xlfn.CONCAT('2.YCCN-Usecase'!B992,'2.YCCN-Usecase'!E992)</f>
        <v>Hàm gán và cập nhật dữ liệu Elasticsearch</v>
      </c>
      <c r="C994" s="127" t="str">
        <f t="shared" si="15"/>
        <v/>
      </c>
    </row>
    <row r="995" spans="1:3" ht="54">
      <c r="A995" s="515" t="str">
        <f>IF('2.YCCN-Usecase'!A993="","",'2.YCCN-Usecase'!A993)</f>
        <v/>
      </c>
      <c r="B995" s="126" t="str">
        <f>_xlfn.CONCAT('2.YCCN-Usecase'!B993,'2.YCCN-Usecase'!E993)</f>
        <v>QTHT chỉnh sửa thông tin. Hệ thống lưu lại thông tin mới của Hàm gán và cập nhật dữ liệu Elasticsearch</v>
      </c>
      <c r="C995" s="127" t="str">
        <f t="shared" si="15"/>
        <v>Dữ liệu đầu vào</v>
      </c>
    </row>
    <row r="996" spans="1:3" ht="36">
      <c r="A996" s="515" t="str">
        <f>IF('2.YCCN-Usecase'!A994="","",'2.YCCN-Usecase'!A994)</f>
        <v/>
      </c>
      <c r="B996" s="126" t="str">
        <f>_xlfn.CONCAT('2.YCCN-Usecase'!B994,'2.YCCN-Usecase'!E994)</f>
        <v>QTHT cấu hình các tham số. Hệ thống lưu lại tham số của  Hàm gán và cập nhật dữ liệu Elasticsearch</v>
      </c>
      <c r="C996" s="127" t="str">
        <f t="shared" si="15"/>
        <v>Dữ liệu đầu vào</v>
      </c>
    </row>
    <row r="997" spans="1:3" ht="54">
      <c r="A997" s="515" t="str">
        <f>IF('2.YCCN-Usecase'!A995="","",'2.YCCN-Usecase'!A995)</f>
        <v/>
      </c>
      <c r="B997" s="126" t="str">
        <f>_xlfn.CONCAT('2.YCCN-Usecase'!B995,'2.YCCN-Usecase'!E995)</f>
        <v>QTHT xem/điều chỉnh code của hàm ETL, Hệ thống hiển thị code của hàm và cho phép người dùng điều chỉnh  Hàm gán và cập nhật dữ liệu Elasticsearch</v>
      </c>
      <c r="C997" s="127" t="str">
        <f t="shared" si="15"/>
        <v>Dữ liệu đầu ra</v>
      </c>
    </row>
    <row r="998" spans="1:3" ht="54">
      <c r="A998" s="515" t="str">
        <f>IF('2.YCCN-Usecase'!A996="","",'2.YCCN-Usecase'!A996)</f>
        <v/>
      </c>
      <c r="B998" s="126" t="str">
        <f>_xlfn.CONCAT('2.YCCN-Usecase'!B996,'2.YCCN-Usecase'!E996)</f>
        <v>QTHT cấu hình dữ liệu mẫu để kiểm thử hàm ETL. Hệt hống cho người dùng nhập/tải lên dữ liệu mẫu Hàm gán và cập nhật dữ liệu Elasticsearch</v>
      </c>
      <c r="C998" s="127" t="str">
        <f t="shared" si="15"/>
        <v>Dữ liệu đầu vào</v>
      </c>
    </row>
    <row r="999" spans="1:3" ht="36">
      <c r="A999" s="515" t="str">
        <f>IF('2.YCCN-Usecase'!A997="","",'2.YCCN-Usecase'!A997)</f>
        <v/>
      </c>
      <c r="B999" s="126" t="str">
        <f>_xlfn.CONCAT('2.YCCN-Usecase'!B997,'2.YCCN-Usecase'!E997)</f>
        <v>QTHT chọn lưu. Hệ thống lưu thông tin cập nhật của  Hàm gán và cập nhật dữ liệu Elasticsearch</v>
      </c>
      <c r="C999" s="127" t="str">
        <f t="shared" si="15"/>
        <v>Dữ liệu đầu vào</v>
      </c>
    </row>
    <row r="1000" spans="1:3" ht="54">
      <c r="A1000" s="515" t="str">
        <f>IF('2.YCCN-Usecase'!A998="","",'2.YCCN-Usecase'!A998)</f>
        <v/>
      </c>
      <c r="B1000" s="126" t="str">
        <f>_xlfn.CONCAT('2.YCCN-Usecase'!B998,'2.YCCN-Usecase'!E998)</f>
        <v>QTHT chọn chạy thử hàm ETL. Hệ thống chạy thử trên dữ liệu mẫu của  Hàm gán và cập nhật dữ liệu Elasticsearch</v>
      </c>
      <c r="C1000" s="127" t="str">
        <f t="shared" si="15"/>
        <v>Dữ liệu đầu vào</v>
      </c>
    </row>
    <row r="1001" spans="1:3" ht="54">
      <c r="A1001" s="515" t="str">
        <f>IF('2.YCCN-Usecase'!A999="","",'2.YCCN-Usecase'!A999)</f>
        <v/>
      </c>
      <c r="B1001" s="126" t="str">
        <f>_xlfn.CONCAT('2.YCCN-Usecase'!B999,'2.YCCN-Usecase'!E999)</f>
        <v>QTHT chọn hiển thị kết quả. Hệ thống hiển thị kết quả chạy thử  Hàm gán và cập nhật dữ liệu Elasticsearch</v>
      </c>
      <c r="C1001" s="127" t="str">
        <f t="shared" si="15"/>
        <v>Dữ liệu đầu vào</v>
      </c>
    </row>
    <row r="1002" spans="1:3" ht="36">
      <c r="A1002" s="515" t="str">
        <f>IF('2.YCCN-Usecase'!A1000="","",'2.YCCN-Usecase'!A1000)</f>
        <v/>
      </c>
      <c r="B1002" s="126" t="str">
        <f>_xlfn.CONCAT('2.YCCN-Usecase'!B1000,'2.YCCN-Usecase'!E1000)</f>
        <v>QTHT chọn xuất bản hàm ETL. Hệ thống xuất bản  Hàm gán và cập nhật dữ liệu Elasticsearch</v>
      </c>
      <c r="C1002" s="127" t="str">
        <f t="shared" si="15"/>
        <v>Dữ liệu đầu vào</v>
      </c>
    </row>
    <row r="1003" spans="1:3">
      <c r="A1003" s="515">
        <f>IF('2.YCCN-Usecase'!A1001="","",'2.YCCN-Usecase'!A1001)</f>
        <v>112</v>
      </c>
      <c r="B1003" s="126" t="str">
        <f>_xlfn.CONCAT('2.YCCN-Usecase'!B1001,'2.YCCN-Usecase'!E1001)</f>
        <v>Hàm gán và xóa dữ liệu Elasticsearch</v>
      </c>
      <c r="C1003" s="127" t="str">
        <f t="shared" si="15"/>
        <v/>
      </c>
    </row>
    <row r="1004" spans="1:3" ht="36">
      <c r="A1004" s="515" t="str">
        <f>IF('2.YCCN-Usecase'!A1002="","",'2.YCCN-Usecase'!A1002)</f>
        <v/>
      </c>
      <c r="B1004" s="126" t="str">
        <f>_xlfn.CONCAT('2.YCCN-Usecase'!B1002,'2.YCCN-Usecase'!E1002)</f>
        <v>QTHT chỉnh sửa thông tin. Hệ thống lưu lại thông tin mới của Hàm gán và xóa dữ liệu Elasticsearch</v>
      </c>
      <c r="C1004" s="127" t="str">
        <f t="shared" si="15"/>
        <v>Yêu cầu truy vấn</v>
      </c>
    </row>
    <row r="1005" spans="1:3" ht="36">
      <c r="A1005" s="515" t="str">
        <f>IF('2.YCCN-Usecase'!A1003="","",'2.YCCN-Usecase'!A1003)</f>
        <v/>
      </c>
      <c r="B1005" s="126" t="str">
        <f>_xlfn.CONCAT('2.YCCN-Usecase'!B1003,'2.YCCN-Usecase'!E1003)</f>
        <v>QTHT cấu hình các tham số. Hệ thống lưu lại tham số của  Hàm gán và xóa dữ liệu Elasticsearch</v>
      </c>
      <c r="C1005" s="127" t="str">
        <f t="shared" si="15"/>
        <v>Yêu cầu truy vấn</v>
      </c>
    </row>
    <row r="1006" spans="1:3" ht="54">
      <c r="A1006" s="515" t="str">
        <f>IF('2.YCCN-Usecase'!A1004="","",'2.YCCN-Usecase'!A1004)</f>
        <v/>
      </c>
      <c r="B1006" s="126" t="str">
        <f>_xlfn.CONCAT('2.YCCN-Usecase'!B1004,'2.YCCN-Usecase'!E1004)</f>
        <v>QTHT xem/điều chỉnh code của hàm ETL, Hệ thống hiển thị code của hàm và cho phép người dùng điều chỉnh  Hàm gán và xóa dữ liệu Elasticsearch</v>
      </c>
      <c r="C1006" s="127" t="str">
        <f t="shared" si="15"/>
        <v>Dữ liệu đầu ra</v>
      </c>
    </row>
    <row r="1007" spans="1:3" ht="54">
      <c r="A1007" s="515" t="str">
        <f>IF('2.YCCN-Usecase'!A1005="","",'2.YCCN-Usecase'!A1005)</f>
        <v/>
      </c>
      <c r="B1007" s="126" t="str">
        <f>_xlfn.CONCAT('2.YCCN-Usecase'!B1005,'2.YCCN-Usecase'!E1005)</f>
        <v>QTHT cấu hình dữ liệu mẫu để kiểm thử hàm ETL. Hệt hống cho người dùng nhập/tải lên dữ liệu mẫu Hàm gán và xóa dữ liệu Elasticsearch</v>
      </c>
      <c r="C1007" s="127" t="str">
        <f t="shared" si="15"/>
        <v>Yêu cầu truy vấn</v>
      </c>
    </row>
    <row r="1008" spans="1:3" ht="36">
      <c r="A1008" s="515" t="str">
        <f>IF('2.YCCN-Usecase'!A1006="","",'2.YCCN-Usecase'!A1006)</f>
        <v/>
      </c>
      <c r="B1008" s="126" t="str">
        <f>_xlfn.CONCAT('2.YCCN-Usecase'!B1006,'2.YCCN-Usecase'!E1006)</f>
        <v>QTHT chọn lưu. Hệ thống lưu thông tin cập nhật của  Hàm gán và xóa dữ liệu Elasticsearch</v>
      </c>
      <c r="C1008" s="127" t="str">
        <f t="shared" si="15"/>
        <v>Yêu cầu truy vấn</v>
      </c>
    </row>
    <row r="1009" spans="1:3" ht="54">
      <c r="A1009" s="515" t="str">
        <f>IF('2.YCCN-Usecase'!A1007="","",'2.YCCN-Usecase'!A1007)</f>
        <v/>
      </c>
      <c r="B1009" s="126" t="str">
        <f>_xlfn.CONCAT('2.YCCN-Usecase'!B1007,'2.YCCN-Usecase'!E1007)</f>
        <v>QTHT chọn chạy thử hàm ETL. Hệ thống chạy thử trên dữ liệu mẫu của  Hàm gán và xóa dữ liệu Elasticsearch</v>
      </c>
      <c r="C1009" s="127" t="str">
        <f t="shared" si="15"/>
        <v>Yêu cầu truy vấn</v>
      </c>
    </row>
    <row r="1010" spans="1:3" ht="36">
      <c r="A1010" s="515" t="str">
        <f>IF('2.YCCN-Usecase'!A1008="","",'2.YCCN-Usecase'!A1008)</f>
        <v/>
      </c>
      <c r="B1010" s="126" t="str">
        <f>_xlfn.CONCAT('2.YCCN-Usecase'!B1008,'2.YCCN-Usecase'!E1008)</f>
        <v>QTHT chọn hiển thị kết quả. Hệ thống hiển thị kết quả chạy thử  Hàm gán và xóa dữ liệu Elasticsearch</v>
      </c>
      <c r="C1010" s="127" t="str">
        <f t="shared" si="15"/>
        <v>Yêu cầu truy vấn</v>
      </c>
    </row>
    <row r="1011" spans="1:3" ht="36">
      <c r="A1011" s="515" t="str">
        <f>IF('2.YCCN-Usecase'!A1009="","",'2.YCCN-Usecase'!A1009)</f>
        <v/>
      </c>
      <c r="B1011" s="126" t="str">
        <f>_xlfn.CONCAT('2.YCCN-Usecase'!B1009,'2.YCCN-Usecase'!E1009)</f>
        <v>QTHT chọn xuất bản hàm ETL. Hệ thống xuất bản  Hàm gán và xóa dữ liệu Elasticsearch</v>
      </c>
      <c r="C1011" s="127" t="str">
        <f t="shared" si="15"/>
        <v>Yêu cầu truy vấn</v>
      </c>
    </row>
    <row r="1012" spans="1:3">
      <c r="A1012" s="515">
        <f>IF('2.YCCN-Usecase'!A1010="","",'2.YCCN-Usecase'!A1010)</f>
        <v>113</v>
      </c>
      <c r="B1012" s="126" t="str">
        <f>_xlfn.CONCAT('2.YCCN-Usecase'!B1010,'2.YCCN-Usecase'!E1010)</f>
        <v>Hàm tạo giá trị tham chiếu Elasticsearch</v>
      </c>
      <c r="C1012" s="127" t="str">
        <f t="shared" si="15"/>
        <v/>
      </c>
    </row>
    <row r="1013" spans="1:3" ht="36">
      <c r="A1013" s="515" t="str">
        <f>IF('2.YCCN-Usecase'!A1011="","",'2.YCCN-Usecase'!A1011)</f>
        <v/>
      </c>
      <c r="B1013" s="126" t="str">
        <f>_xlfn.CONCAT('2.YCCN-Usecase'!B1011,'2.YCCN-Usecase'!E1011)</f>
        <v>QTHT chỉnh sửa thông tin. Hệ thống lưu lại thông tin mới của Hàm tạo giá trị tham chiếu Elasticsearch</v>
      </c>
      <c r="C1013" s="127" t="str">
        <f t="shared" si="15"/>
        <v>Dữ liệu đầu vào</v>
      </c>
    </row>
    <row r="1014" spans="1:3" ht="36">
      <c r="A1014" s="515" t="str">
        <f>IF('2.YCCN-Usecase'!A1012="","",'2.YCCN-Usecase'!A1012)</f>
        <v/>
      </c>
      <c r="B1014" s="126" t="str">
        <f>_xlfn.CONCAT('2.YCCN-Usecase'!B1012,'2.YCCN-Usecase'!E1012)</f>
        <v>QTHT cấu hình các tham số. Hệ thống lưu lại tham số của  Hàm tạo giá trị tham chiếu Elasticsearch</v>
      </c>
      <c r="C1014" s="127" t="str">
        <f t="shared" si="15"/>
        <v>Dữ liệu đầu vào</v>
      </c>
    </row>
    <row r="1015" spans="1:3" ht="54">
      <c r="A1015" s="515" t="str">
        <f>IF('2.YCCN-Usecase'!A1013="","",'2.YCCN-Usecase'!A1013)</f>
        <v/>
      </c>
      <c r="B1015" s="126" t="str">
        <f>_xlfn.CONCAT('2.YCCN-Usecase'!B1013,'2.YCCN-Usecase'!E1013)</f>
        <v>QTHT xem/điều chỉnh code của hàm ETL, Hệ thống hiển thị code của hàm và cho phép người dùng điều chỉnh  Hàm tạo giá trị tham chiếu Elasticsearch</v>
      </c>
      <c r="C1015" s="127" t="str">
        <f t="shared" si="15"/>
        <v>Dữ liệu đầu ra</v>
      </c>
    </row>
    <row r="1016" spans="1:3" ht="54">
      <c r="A1016" s="515" t="str">
        <f>IF('2.YCCN-Usecase'!A1014="","",'2.YCCN-Usecase'!A1014)</f>
        <v/>
      </c>
      <c r="B1016" s="126" t="str">
        <f>_xlfn.CONCAT('2.YCCN-Usecase'!B1014,'2.YCCN-Usecase'!E1014)</f>
        <v>QTHT cấu hình dữ liệu mẫu để kiểm thử hàm ETL. Hệt hống cho người dùng nhập/tải lên dữ liệu mẫu Hàm tạo giá trị tham chiếu Elasticsearch</v>
      </c>
      <c r="C1016" s="127" t="str">
        <f t="shared" si="15"/>
        <v>Dữ liệu đầu vào</v>
      </c>
    </row>
    <row r="1017" spans="1:3" ht="36">
      <c r="A1017" s="515" t="str">
        <f>IF('2.YCCN-Usecase'!A1015="","",'2.YCCN-Usecase'!A1015)</f>
        <v/>
      </c>
      <c r="B1017" s="126" t="str">
        <f>_xlfn.CONCAT('2.YCCN-Usecase'!B1015,'2.YCCN-Usecase'!E1015)</f>
        <v>QTHT chọn lưu. Hệ thống lưu thông tin cập nhật của  Hàm tạo giá trị tham chiếu Elasticsearch</v>
      </c>
      <c r="C1017" s="127" t="str">
        <f t="shared" si="15"/>
        <v>Dữ liệu đầu vào</v>
      </c>
    </row>
    <row r="1018" spans="1:3" ht="54">
      <c r="A1018" s="515" t="str">
        <f>IF('2.YCCN-Usecase'!A1016="","",'2.YCCN-Usecase'!A1016)</f>
        <v/>
      </c>
      <c r="B1018" s="126" t="str">
        <f>_xlfn.CONCAT('2.YCCN-Usecase'!B1016,'2.YCCN-Usecase'!E1016)</f>
        <v>QTHT chọn chạy thử hàm ETL. Hệ thống chạy thử trên dữ liệu mẫu của  Hàm tạo giá trị tham chiếu Elasticsearch</v>
      </c>
      <c r="C1018" s="127" t="str">
        <f t="shared" si="15"/>
        <v>Dữ liệu đầu vào</v>
      </c>
    </row>
    <row r="1019" spans="1:3" ht="54">
      <c r="A1019" s="515" t="str">
        <f>IF('2.YCCN-Usecase'!A1017="","",'2.YCCN-Usecase'!A1017)</f>
        <v/>
      </c>
      <c r="B1019" s="126" t="str">
        <f>_xlfn.CONCAT('2.YCCN-Usecase'!B1017,'2.YCCN-Usecase'!E1017)</f>
        <v>QTHT chọn hiển thị kết quả. Hệ thống hiển thị kết quả chạy thử  Hàm tạo giá trị tham chiếu Elasticsearch</v>
      </c>
      <c r="C1019" s="127" t="str">
        <f t="shared" si="15"/>
        <v>Dữ liệu đầu vào</v>
      </c>
    </row>
    <row r="1020" spans="1:3" ht="36">
      <c r="A1020" s="515" t="str">
        <f>IF('2.YCCN-Usecase'!A1018="","",'2.YCCN-Usecase'!A1018)</f>
        <v/>
      </c>
      <c r="B1020" s="126" t="str">
        <f>_xlfn.CONCAT('2.YCCN-Usecase'!B1018,'2.YCCN-Usecase'!E1018)</f>
        <v>QTHT chọn xuất bản hàm ETL. Hệ thống xuất bản  Hàm tạo giá trị tham chiếu Elasticsearch</v>
      </c>
      <c r="C1020" s="127" t="str">
        <f t="shared" si="15"/>
        <v>Dữ liệu đầu vào</v>
      </c>
    </row>
    <row r="1021" spans="1:3">
      <c r="A1021" s="515" t="str">
        <f>IF('2.YCCN-Usecase'!A1019="","",'2.YCCN-Usecase'!A1019)</f>
        <v/>
      </c>
      <c r="B1021" s="126" t="str">
        <f>_xlfn.CONCAT('2.YCCN-Usecase'!B1019,'2.YCCN-Usecase'!E1019)</f>
        <v>Hàm xử lý Spark</v>
      </c>
      <c r="C1021" s="127" t="str">
        <f t="shared" si="15"/>
        <v>Dữ liệu đầu vào</v>
      </c>
    </row>
    <row r="1022" spans="1:3">
      <c r="A1022" s="515">
        <f>IF('2.YCCN-Usecase'!A1020="","",'2.YCCN-Usecase'!A1020)</f>
        <v>114</v>
      </c>
      <c r="B1022" s="126" t="str">
        <f>_xlfn.CONCAT('2.YCCN-Usecase'!B1020,'2.YCCN-Usecase'!E1020)</f>
        <v>Hàm lấy dữ liệu Spark từ SQL</v>
      </c>
      <c r="C1022" s="127" t="str">
        <f t="shared" si="15"/>
        <v/>
      </c>
    </row>
    <row r="1023" spans="1:3" ht="36">
      <c r="A1023" s="515" t="str">
        <f>IF('2.YCCN-Usecase'!A1021="","",'2.YCCN-Usecase'!A1021)</f>
        <v/>
      </c>
      <c r="B1023" s="126" t="str">
        <f>_xlfn.CONCAT('2.YCCN-Usecase'!B1021,'2.YCCN-Usecase'!E1021)</f>
        <v>QTHT chỉnh sửa thông tin. Hệ thống lưu lại thông tin mới của Hàm lấy dữ liệu Spark từ SQL</v>
      </c>
      <c r="C1023" s="127" t="str">
        <f t="shared" si="15"/>
        <v>Dữ liệu đầu vào</v>
      </c>
    </row>
    <row r="1024" spans="1:3" ht="36">
      <c r="A1024" s="515" t="str">
        <f>IF('2.YCCN-Usecase'!A1022="","",'2.YCCN-Usecase'!A1022)</f>
        <v/>
      </c>
      <c r="B1024" s="126" t="str">
        <f>_xlfn.CONCAT('2.YCCN-Usecase'!B1022,'2.YCCN-Usecase'!E1022)</f>
        <v>QTHT cấu hình các tham số. Hệ thống lưu lại tham số của  Hàm lấy dữ liệu Spark từ SQL</v>
      </c>
      <c r="C1024" s="127" t="str">
        <f t="shared" si="15"/>
        <v>Dữ liệu đầu vào</v>
      </c>
    </row>
    <row r="1025" spans="1:3" ht="54">
      <c r="A1025" s="515" t="str">
        <f>IF('2.YCCN-Usecase'!A1023="","",'2.YCCN-Usecase'!A1023)</f>
        <v/>
      </c>
      <c r="B1025" s="126" t="str">
        <f>_xlfn.CONCAT('2.YCCN-Usecase'!B1023,'2.YCCN-Usecase'!E1023)</f>
        <v>QTHT xem/điều chỉnh code của hàm ETL, Hệ thống hiển thị code của hàm và cho phép người dùng điều chỉnh  Hàm lấy dữ liệu Spark từ SQL</v>
      </c>
      <c r="C1025" s="127" t="str">
        <f t="shared" si="15"/>
        <v>Dữ liệu đầu ra</v>
      </c>
    </row>
    <row r="1026" spans="1:3" ht="54">
      <c r="A1026" s="515" t="str">
        <f>IF('2.YCCN-Usecase'!A1024="","",'2.YCCN-Usecase'!A1024)</f>
        <v/>
      </c>
      <c r="B1026" s="126" t="str">
        <f>_xlfn.CONCAT('2.YCCN-Usecase'!B1024,'2.YCCN-Usecase'!E1024)</f>
        <v>QTHT cấu hình dữ liệu mẫu để kiểm thử hàm ETL. Hệt hống cho người dùng nhập/tải lên dữ liệu mẫu Hàm lấy dữ liệu Spark từ SQL</v>
      </c>
      <c r="C1026" s="127" t="str">
        <f t="shared" si="15"/>
        <v>Dữ liệu đầu vào</v>
      </c>
    </row>
    <row r="1027" spans="1:3" ht="36">
      <c r="A1027" s="515" t="str">
        <f>IF('2.YCCN-Usecase'!A1025="","",'2.YCCN-Usecase'!A1025)</f>
        <v/>
      </c>
      <c r="B1027" s="126" t="str">
        <f>_xlfn.CONCAT('2.YCCN-Usecase'!B1025,'2.YCCN-Usecase'!E1025)</f>
        <v>QTHT chọn lưu. Hệ thống lưu thông tin cập nhật của  Hàm lấy dữ liệu Spark từ SQL</v>
      </c>
      <c r="C1027" s="127" t="str">
        <f t="shared" si="15"/>
        <v>Dữ liệu đầu vào</v>
      </c>
    </row>
    <row r="1028" spans="1:3" ht="36">
      <c r="A1028" s="515" t="str">
        <f>IF('2.YCCN-Usecase'!A1026="","",'2.YCCN-Usecase'!A1026)</f>
        <v/>
      </c>
      <c r="B1028" s="126" t="str">
        <f>_xlfn.CONCAT('2.YCCN-Usecase'!B1026,'2.YCCN-Usecase'!E1026)</f>
        <v>QTHT chọn chạy thử hàm ETL. Hệ thống chạy thử trên dữ liệu mẫu của  Hàm lấy dữ liệu Spark từ SQL</v>
      </c>
      <c r="C1028" s="127" t="str">
        <f t="shared" ref="C1028:C1091" si="16">IF(A1028&lt;&gt;"","",IF(OR(ISNUMBER(SEARCH("xem",B1028)),ISNUMBER(SEARCH("sao chép",B1028))),"Dữ liệu đầu ra",IF(OR(ISNUMBER(SEARCH("tìm kiếm",B1028)),ISNUMBER(SEARCH("xóa",B1028)),ISNUMBER(SEARCH("lọc",B1028))),"Yêu cầu truy vấn","Dữ liệu đầu vào")))</f>
        <v>Dữ liệu đầu vào</v>
      </c>
    </row>
    <row r="1029" spans="1:3" ht="36">
      <c r="A1029" s="515" t="str">
        <f>IF('2.YCCN-Usecase'!A1027="","",'2.YCCN-Usecase'!A1027)</f>
        <v/>
      </c>
      <c r="B1029" s="126" t="str">
        <f>_xlfn.CONCAT('2.YCCN-Usecase'!B1027,'2.YCCN-Usecase'!E1027)</f>
        <v>QTHT chọn hiển thị kết quả. Hệ thống hiển thị kết quả chạy thử  Hàm lấy dữ liệu Spark từ SQL</v>
      </c>
      <c r="C1029" s="127" t="str">
        <f t="shared" si="16"/>
        <v>Dữ liệu đầu vào</v>
      </c>
    </row>
    <row r="1030" spans="1:3" ht="36">
      <c r="A1030" s="515" t="str">
        <f>IF('2.YCCN-Usecase'!A1028="","",'2.YCCN-Usecase'!A1028)</f>
        <v/>
      </c>
      <c r="B1030" s="126" t="str">
        <f>_xlfn.CONCAT('2.YCCN-Usecase'!B1028,'2.YCCN-Usecase'!E1028)</f>
        <v>QTHT chọn xuất bản hàm ETL. Hệ thống xuất bản  Hàm lấy dữ liệu Spark từ SQL</v>
      </c>
      <c r="C1030" s="127" t="str">
        <f t="shared" si="16"/>
        <v>Dữ liệu đầu vào</v>
      </c>
    </row>
    <row r="1031" spans="1:3">
      <c r="A1031" s="515">
        <f>IF('2.YCCN-Usecase'!A1029="","",'2.YCCN-Usecase'!A1029)</f>
        <v>115</v>
      </c>
      <c r="B1031" s="126" t="str">
        <f>_xlfn.CONCAT('2.YCCN-Usecase'!B1029,'2.YCCN-Usecase'!E1029)</f>
        <v>Hàm gán dữ liệu (bỏ qua khi key trùng) Spark</v>
      </c>
      <c r="C1031" s="127" t="str">
        <f t="shared" si="16"/>
        <v/>
      </c>
    </row>
    <row r="1032" spans="1:3" ht="54">
      <c r="A1032" s="515" t="str">
        <f>IF('2.YCCN-Usecase'!A1030="","",'2.YCCN-Usecase'!A1030)</f>
        <v/>
      </c>
      <c r="B1032" s="126" t="str">
        <f>_xlfn.CONCAT('2.YCCN-Usecase'!B1030,'2.YCCN-Usecase'!E1030)</f>
        <v>QTHT chỉnh sửa thông tin. Hệ thống lưu lại thông tin mới của Hàm gán dữ liệu (bỏ qua khi key trùng) Spark</v>
      </c>
      <c r="C1032" s="127" t="str">
        <f t="shared" si="16"/>
        <v>Dữ liệu đầu vào</v>
      </c>
    </row>
    <row r="1033" spans="1:3" ht="54">
      <c r="A1033" s="515" t="str">
        <f>IF('2.YCCN-Usecase'!A1031="","",'2.YCCN-Usecase'!A1031)</f>
        <v/>
      </c>
      <c r="B1033" s="126" t="str">
        <f>_xlfn.CONCAT('2.YCCN-Usecase'!B1031,'2.YCCN-Usecase'!E1031)</f>
        <v>QTHT cấu hình các tham số. Hệ thống lưu lại tham số của  Hàm gán dữ liệu (bỏ qua khi key trùng) Spark</v>
      </c>
      <c r="C1033" s="127" t="str">
        <f t="shared" si="16"/>
        <v>Dữ liệu đầu vào</v>
      </c>
    </row>
    <row r="1034" spans="1:3" ht="54">
      <c r="A1034" s="515" t="str">
        <f>IF('2.YCCN-Usecase'!A1032="","",'2.YCCN-Usecase'!A1032)</f>
        <v/>
      </c>
      <c r="B1034" s="126" t="str">
        <f>_xlfn.CONCAT('2.YCCN-Usecase'!B1032,'2.YCCN-Usecase'!E1032)</f>
        <v>QTHT xem/điều chỉnh code của hàm ETL, Hệ thống hiển thị code của hàm và cho phép người dùng điều chỉnh  Hàm gán dữ liệu (bỏ qua khi key trùng) Spark</v>
      </c>
      <c r="C1034" s="127" t="str">
        <f t="shared" si="16"/>
        <v>Dữ liệu đầu ra</v>
      </c>
    </row>
    <row r="1035" spans="1:3" ht="54">
      <c r="A1035" s="515" t="str">
        <f>IF('2.YCCN-Usecase'!A1033="","",'2.YCCN-Usecase'!A1033)</f>
        <v/>
      </c>
      <c r="B1035" s="126" t="str">
        <f>_xlfn.CONCAT('2.YCCN-Usecase'!B1033,'2.YCCN-Usecase'!E1033)</f>
        <v>QTHT cấu hình dữ liệu mẫu để kiểm thử hàm ETL. Hệt hống cho người dùng nhập/tải lên dữ liệu mẫu Hàm gán dữ liệu (bỏ qua khi key trùng) Spark</v>
      </c>
      <c r="C1035" s="127" t="str">
        <f t="shared" si="16"/>
        <v>Dữ liệu đầu vào</v>
      </c>
    </row>
    <row r="1036" spans="1:3" ht="36">
      <c r="A1036" s="515" t="str">
        <f>IF('2.YCCN-Usecase'!A1034="","",'2.YCCN-Usecase'!A1034)</f>
        <v/>
      </c>
      <c r="B1036" s="126" t="str">
        <f>_xlfn.CONCAT('2.YCCN-Usecase'!B1034,'2.YCCN-Usecase'!E1034)</f>
        <v>QTHT chọn lưu. Hệ thống lưu thông tin cập nhật của  Hàm gán dữ liệu (bỏ qua khi key trùng) Spark</v>
      </c>
      <c r="C1036" s="127" t="str">
        <f t="shared" si="16"/>
        <v>Dữ liệu đầu vào</v>
      </c>
    </row>
    <row r="1037" spans="1:3" ht="54">
      <c r="A1037" s="515" t="str">
        <f>IF('2.YCCN-Usecase'!A1035="","",'2.YCCN-Usecase'!A1035)</f>
        <v/>
      </c>
      <c r="B1037" s="126" t="str">
        <f>_xlfn.CONCAT('2.YCCN-Usecase'!B1035,'2.YCCN-Usecase'!E1035)</f>
        <v>QTHT chọn chạy thử hàm ETL. Hệ thống chạy thử trên dữ liệu mẫu của  Hàm gán dữ liệu (bỏ qua khi key trùng) Spark</v>
      </c>
      <c r="C1037" s="127" t="str">
        <f t="shared" si="16"/>
        <v>Dữ liệu đầu vào</v>
      </c>
    </row>
    <row r="1038" spans="1:3" ht="54">
      <c r="A1038" s="515" t="str">
        <f>IF('2.YCCN-Usecase'!A1036="","",'2.YCCN-Usecase'!A1036)</f>
        <v/>
      </c>
      <c r="B1038" s="126" t="str">
        <f>_xlfn.CONCAT('2.YCCN-Usecase'!B1036,'2.YCCN-Usecase'!E1036)</f>
        <v>QTHT chọn hiển thị kết quả. Hệ thống hiển thị kết quả chạy thử  Hàm gán dữ liệu (bỏ qua khi key trùng) Spark</v>
      </c>
      <c r="C1038" s="127" t="str">
        <f t="shared" si="16"/>
        <v>Dữ liệu đầu vào</v>
      </c>
    </row>
    <row r="1039" spans="1:3" ht="36">
      <c r="A1039" s="515" t="str">
        <f>IF('2.YCCN-Usecase'!A1037="","",'2.YCCN-Usecase'!A1037)</f>
        <v/>
      </c>
      <c r="B1039" s="126" t="str">
        <f>_xlfn.CONCAT('2.YCCN-Usecase'!B1037,'2.YCCN-Usecase'!E1037)</f>
        <v>QTHT chọn xuất bản hàm ETL. Hệ thống xuất bản  Hàm gán dữ liệu (bỏ qua khi key trùng) Spark</v>
      </c>
      <c r="C1039" s="127" t="str">
        <f t="shared" si="16"/>
        <v>Dữ liệu đầu vào</v>
      </c>
    </row>
    <row r="1040" spans="1:3">
      <c r="A1040" s="515">
        <f>IF('2.YCCN-Usecase'!A1038="","",'2.YCCN-Usecase'!A1038)</f>
        <v>116</v>
      </c>
      <c r="B1040" s="126" t="str">
        <f>_xlfn.CONCAT('2.YCCN-Usecase'!B1038,'2.YCCN-Usecase'!E1038)</f>
        <v>Hàm gán tất cả dữ liệu Spark</v>
      </c>
      <c r="C1040" s="127" t="str">
        <f t="shared" si="16"/>
        <v/>
      </c>
    </row>
    <row r="1041" spans="1:3" ht="36">
      <c r="A1041" s="515" t="str">
        <f>IF('2.YCCN-Usecase'!A1039="","",'2.YCCN-Usecase'!A1039)</f>
        <v/>
      </c>
      <c r="B1041" s="126" t="str">
        <f>_xlfn.CONCAT('2.YCCN-Usecase'!B1039,'2.YCCN-Usecase'!E1039)</f>
        <v>QTHT chỉnh sửa thông tin. Hệ thống lưu lại thông tin mới của Hàm gán tất cả dữ liệu Spark</v>
      </c>
      <c r="C1041" s="127" t="str">
        <f t="shared" si="16"/>
        <v>Dữ liệu đầu vào</v>
      </c>
    </row>
    <row r="1042" spans="1:3" ht="36">
      <c r="A1042" s="515" t="str">
        <f>IF('2.YCCN-Usecase'!A1040="","",'2.YCCN-Usecase'!A1040)</f>
        <v/>
      </c>
      <c r="B1042" s="126" t="str">
        <f>_xlfn.CONCAT('2.YCCN-Usecase'!B1040,'2.YCCN-Usecase'!E1040)</f>
        <v>QTHT cấu hình các tham số. Hệ thống lưu lại tham số của  Hàm gán tất cả dữ liệu Spark</v>
      </c>
      <c r="C1042" s="127" t="str">
        <f t="shared" si="16"/>
        <v>Dữ liệu đầu vào</v>
      </c>
    </row>
    <row r="1043" spans="1:3" ht="54">
      <c r="A1043" s="515" t="str">
        <f>IF('2.YCCN-Usecase'!A1041="","",'2.YCCN-Usecase'!A1041)</f>
        <v/>
      </c>
      <c r="B1043" s="126" t="str">
        <f>_xlfn.CONCAT('2.YCCN-Usecase'!B1041,'2.YCCN-Usecase'!E1041)</f>
        <v>QTHT xem/điều chỉnh code của hàm ETL, Hệ thống hiển thị code của hàm và cho phép người dùng điều chỉnh  Hàm gán tất cả dữ liệu Spark</v>
      </c>
      <c r="C1043" s="127" t="str">
        <f t="shared" si="16"/>
        <v>Dữ liệu đầu ra</v>
      </c>
    </row>
    <row r="1044" spans="1:3" ht="54">
      <c r="A1044" s="515" t="str">
        <f>IF('2.YCCN-Usecase'!A1042="","",'2.YCCN-Usecase'!A1042)</f>
        <v/>
      </c>
      <c r="B1044" s="126" t="str">
        <f>_xlfn.CONCAT('2.YCCN-Usecase'!B1042,'2.YCCN-Usecase'!E1042)</f>
        <v>QTHT cấu hình dữ liệu mẫu để kiểm thử hàm ETL. Hệt hống cho người dùng nhập/tải lên dữ liệu mẫu Hàm gán tất cả dữ liệu Spark</v>
      </c>
      <c r="C1044" s="127" t="str">
        <f t="shared" si="16"/>
        <v>Dữ liệu đầu vào</v>
      </c>
    </row>
    <row r="1045" spans="1:3" ht="36">
      <c r="A1045" s="515" t="str">
        <f>IF('2.YCCN-Usecase'!A1043="","",'2.YCCN-Usecase'!A1043)</f>
        <v/>
      </c>
      <c r="B1045" s="126" t="str">
        <f>_xlfn.CONCAT('2.YCCN-Usecase'!B1043,'2.YCCN-Usecase'!E1043)</f>
        <v>QTHT chọn lưu. Hệ thống lưu thông tin cập nhật của  Hàm gán tất cả dữ liệu Spark</v>
      </c>
      <c r="C1045" s="127" t="str">
        <f t="shared" si="16"/>
        <v>Dữ liệu đầu vào</v>
      </c>
    </row>
    <row r="1046" spans="1:3" ht="36">
      <c r="A1046" s="515" t="str">
        <f>IF('2.YCCN-Usecase'!A1044="","",'2.YCCN-Usecase'!A1044)</f>
        <v/>
      </c>
      <c r="B1046" s="126" t="str">
        <f>_xlfn.CONCAT('2.YCCN-Usecase'!B1044,'2.YCCN-Usecase'!E1044)</f>
        <v>QTHT chọn chạy thử hàm ETL. Hệ thống chạy thử trên dữ liệu mẫu của  Hàm gán tất cả dữ liệu Spark</v>
      </c>
      <c r="C1046" s="127" t="str">
        <f t="shared" si="16"/>
        <v>Dữ liệu đầu vào</v>
      </c>
    </row>
    <row r="1047" spans="1:3" ht="36">
      <c r="A1047" s="515" t="str">
        <f>IF('2.YCCN-Usecase'!A1045="","",'2.YCCN-Usecase'!A1045)</f>
        <v/>
      </c>
      <c r="B1047" s="126" t="str">
        <f>_xlfn.CONCAT('2.YCCN-Usecase'!B1045,'2.YCCN-Usecase'!E1045)</f>
        <v>QTHT chọn hiển thị kết quả. Hệ thống hiển thị kết quả chạy thử  Hàm gán tất cả dữ liệu Spark</v>
      </c>
      <c r="C1047" s="127" t="str">
        <f t="shared" si="16"/>
        <v>Dữ liệu đầu vào</v>
      </c>
    </row>
    <row r="1048" spans="1:3" ht="36">
      <c r="A1048" s="515" t="str">
        <f>IF('2.YCCN-Usecase'!A1046="","",'2.YCCN-Usecase'!A1046)</f>
        <v/>
      </c>
      <c r="B1048" s="126" t="str">
        <f>_xlfn.CONCAT('2.YCCN-Usecase'!B1046,'2.YCCN-Usecase'!E1046)</f>
        <v>QTHT chọn xuất bản hàm ETL. Hệ thống xuất bản  Hàm gán tất cả dữ liệu Spark</v>
      </c>
      <c r="C1048" s="127" t="str">
        <f t="shared" si="16"/>
        <v>Dữ liệu đầu vào</v>
      </c>
    </row>
    <row r="1049" spans="1:3">
      <c r="A1049" s="515">
        <f>IF('2.YCCN-Usecase'!A1047="","",'2.YCCN-Usecase'!A1047)</f>
        <v>117</v>
      </c>
      <c r="B1049" s="126" t="str">
        <f>_xlfn.CONCAT('2.YCCN-Usecase'!B1047,'2.YCCN-Usecase'!E1047)</f>
        <v>Hàm gán và cập nhật dữ liệu Spark</v>
      </c>
      <c r="C1049" s="127" t="str">
        <f t="shared" si="16"/>
        <v/>
      </c>
    </row>
    <row r="1050" spans="1:3" ht="36">
      <c r="A1050" s="515" t="str">
        <f>IF('2.YCCN-Usecase'!A1048="","",'2.YCCN-Usecase'!A1048)</f>
        <v/>
      </c>
      <c r="B1050" s="126" t="str">
        <f>_xlfn.CONCAT('2.YCCN-Usecase'!B1048,'2.YCCN-Usecase'!E1048)</f>
        <v>QTHT chỉnh sửa thông tin. Hệ thống lưu lại thông tin mới của Hàm gán và cập nhật dữ liệu Spark</v>
      </c>
      <c r="C1050" s="127" t="str">
        <f t="shared" si="16"/>
        <v>Dữ liệu đầu vào</v>
      </c>
    </row>
    <row r="1051" spans="1:3" ht="36">
      <c r="A1051" s="515" t="str">
        <f>IF('2.YCCN-Usecase'!A1049="","",'2.YCCN-Usecase'!A1049)</f>
        <v/>
      </c>
      <c r="B1051" s="126" t="str">
        <f>_xlfn.CONCAT('2.YCCN-Usecase'!B1049,'2.YCCN-Usecase'!E1049)</f>
        <v>QTHT cấu hình các tham số. Hệ thống lưu lại tham số của  Hàm gán và cập nhật dữ liệu Spark</v>
      </c>
      <c r="C1051" s="127" t="str">
        <f t="shared" si="16"/>
        <v>Dữ liệu đầu vào</v>
      </c>
    </row>
    <row r="1052" spans="1:3" ht="54">
      <c r="A1052" s="515" t="str">
        <f>IF('2.YCCN-Usecase'!A1050="","",'2.YCCN-Usecase'!A1050)</f>
        <v/>
      </c>
      <c r="B1052" s="126" t="str">
        <f>_xlfn.CONCAT('2.YCCN-Usecase'!B1050,'2.YCCN-Usecase'!E1050)</f>
        <v>QTHT xem/điều chỉnh code của hàm ETL, Hệ thống hiển thị code của hàm và cho phép người dùng điều chỉnh  Hàm gán và cập nhật dữ liệu Spark</v>
      </c>
      <c r="C1052" s="127" t="str">
        <f t="shared" si="16"/>
        <v>Dữ liệu đầu ra</v>
      </c>
    </row>
    <row r="1053" spans="1:3" ht="54">
      <c r="A1053" s="515" t="str">
        <f>IF('2.YCCN-Usecase'!A1051="","",'2.YCCN-Usecase'!A1051)</f>
        <v/>
      </c>
      <c r="B1053" s="126" t="str">
        <f>_xlfn.CONCAT('2.YCCN-Usecase'!B1051,'2.YCCN-Usecase'!E1051)</f>
        <v>QTHT cấu hình dữ liệu mẫu để kiểm thử hàm ETL. Hệt hống cho người dùng nhập/tải lên dữ liệu mẫu Hàm gán và cập nhật dữ liệu Spark</v>
      </c>
      <c r="C1053" s="127" t="str">
        <f t="shared" si="16"/>
        <v>Dữ liệu đầu vào</v>
      </c>
    </row>
    <row r="1054" spans="1:3" ht="36">
      <c r="A1054" s="515" t="str">
        <f>IF('2.YCCN-Usecase'!A1052="","",'2.YCCN-Usecase'!A1052)</f>
        <v/>
      </c>
      <c r="B1054" s="126" t="str">
        <f>_xlfn.CONCAT('2.YCCN-Usecase'!B1052,'2.YCCN-Usecase'!E1052)</f>
        <v>QTHT chọn lưu. Hệ thống lưu thông tin cập nhật của  Hàm gán và cập nhật dữ liệu Spark</v>
      </c>
      <c r="C1054" s="127" t="str">
        <f t="shared" si="16"/>
        <v>Dữ liệu đầu vào</v>
      </c>
    </row>
    <row r="1055" spans="1:3" ht="54">
      <c r="A1055" s="515" t="str">
        <f>IF('2.YCCN-Usecase'!A1053="","",'2.YCCN-Usecase'!A1053)</f>
        <v/>
      </c>
      <c r="B1055" s="126" t="str">
        <f>_xlfn.CONCAT('2.YCCN-Usecase'!B1053,'2.YCCN-Usecase'!E1053)</f>
        <v>QTHT chọn chạy thử hàm ETL. Hệ thống chạy thử trên dữ liệu mẫu của  Hàm gán và cập nhật dữ liệu Spark</v>
      </c>
      <c r="C1055" s="127" t="str">
        <f t="shared" si="16"/>
        <v>Dữ liệu đầu vào</v>
      </c>
    </row>
    <row r="1056" spans="1:3" ht="36">
      <c r="A1056" s="515" t="str">
        <f>IF('2.YCCN-Usecase'!A1054="","",'2.YCCN-Usecase'!A1054)</f>
        <v/>
      </c>
      <c r="B1056" s="126" t="str">
        <f>_xlfn.CONCAT('2.YCCN-Usecase'!B1054,'2.YCCN-Usecase'!E1054)</f>
        <v>QTHT chọn hiển thị kết quả. Hệ thống hiển thị kết quả chạy thử  Hàm gán và cập nhật dữ liệu Spark</v>
      </c>
      <c r="C1056" s="127" t="str">
        <f t="shared" si="16"/>
        <v>Dữ liệu đầu vào</v>
      </c>
    </row>
    <row r="1057" spans="1:3" ht="36">
      <c r="A1057" s="515" t="str">
        <f>IF('2.YCCN-Usecase'!A1055="","",'2.YCCN-Usecase'!A1055)</f>
        <v/>
      </c>
      <c r="B1057" s="126" t="str">
        <f>_xlfn.CONCAT('2.YCCN-Usecase'!B1055,'2.YCCN-Usecase'!E1055)</f>
        <v>QTHT chọn xuất bản hàm ETL. Hệ thống xuất bản  Hàm gán và cập nhật dữ liệu Spark</v>
      </c>
      <c r="C1057" s="127" t="str">
        <f t="shared" si="16"/>
        <v>Dữ liệu đầu vào</v>
      </c>
    </row>
    <row r="1058" spans="1:3">
      <c r="A1058" s="515">
        <f>IF('2.YCCN-Usecase'!A1056="","",'2.YCCN-Usecase'!A1056)</f>
        <v>118</v>
      </c>
      <c r="B1058" s="126" t="str">
        <f>_xlfn.CONCAT('2.YCCN-Usecase'!B1056,'2.YCCN-Usecase'!E1056)</f>
        <v>Hàm gán và xóa dữ liệu Spark</v>
      </c>
      <c r="C1058" s="127" t="str">
        <f t="shared" si="16"/>
        <v/>
      </c>
    </row>
    <row r="1059" spans="1:3" ht="36">
      <c r="A1059" s="515" t="str">
        <f>IF('2.YCCN-Usecase'!A1057="","",'2.YCCN-Usecase'!A1057)</f>
        <v/>
      </c>
      <c r="B1059" s="126" t="str">
        <f>_xlfn.CONCAT('2.YCCN-Usecase'!B1057,'2.YCCN-Usecase'!E1057)</f>
        <v>QTHT chỉnh sửa thông tin. Hệ thống lưu lại thông tin mới của Hàm gán và xóa dữ liệu Spark</v>
      </c>
      <c r="C1059" s="127" t="str">
        <f t="shared" si="16"/>
        <v>Yêu cầu truy vấn</v>
      </c>
    </row>
    <row r="1060" spans="1:3" ht="36">
      <c r="A1060" s="515" t="str">
        <f>IF('2.YCCN-Usecase'!A1058="","",'2.YCCN-Usecase'!A1058)</f>
        <v/>
      </c>
      <c r="B1060" s="126" t="str">
        <f>_xlfn.CONCAT('2.YCCN-Usecase'!B1058,'2.YCCN-Usecase'!E1058)</f>
        <v>QTHT cấu hình các tham số. Hệ thống lưu lại tham số của  Hàm gán và xóa dữ liệu Spark</v>
      </c>
      <c r="C1060" s="127" t="str">
        <f t="shared" si="16"/>
        <v>Yêu cầu truy vấn</v>
      </c>
    </row>
    <row r="1061" spans="1:3" ht="54">
      <c r="A1061" s="515" t="str">
        <f>IF('2.YCCN-Usecase'!A1059="","",'2.YCCN-Usecase'!A1059)</f>
        <v/>
      </c>
      <c r="B1061" s="126" t="str">
        <f>_xlfn.CONCAT('2.YCCN-Usecase'!B1059,'2.YCCN-Usecase'!E1059)</f>
        <v>QTHT xem/điều chỉnh code của hàm ETL, Hệ thống hiển thị code của hàm và cho phép người dùng điều chỉnh  Hàm gán và xóa dữ liệu Spark</v>
      </c>
      <c r="C1061" s="127" t="str">
        <f t="shared" si="16"/>
        <v>Dữ liệu đầu ra</v>
      </c>
    </row>
    <row r="1062" spans="1:3" ht="54">
      <c r="A1062" s="515" t="str">
        <f>IF('2.YCCN-Usecase'!A1060="","",'2.YCCN-Usecase'!A1060)</f>
        <v/>
      </c>
      <c r="B1062" s="126" t="str">
        <f>_xlfn.CONCAT('2.YCCN-Usecase'!B1060,'2.YCCN-Usecase'!E1060)</f>
        <v>QTHT cấu hình dữ liệu mẫu để kiểm thử hàm ETL. Hệt hống cho người dùng nhập/tải lên dữ liệu mẫu Hàm gán và xóa dữ liệu Spark</v>
      </c>
      <c r="C1062" s="127" t="str">
        <f t="shared" si="16"/>
        <v>Yêu cầu truy vấn</v>
      </c>
    </row>
    <row r="1063" spans="1:3" ht="36">
      <c r="A1063" s="515" t="str">
        <f>IF('2.YCCN-Usecase'!A1061="","",'2.YCCN-Usecase'!A1061)</f>
        <v/>
      </c>
      <c r="B1063" s="126" t="str">
        <f>_xlfn.CONCAT('2.YCCN-Usecase'!B1061,'2.YCCN-Usecase'!E1061)</f>
        <v>QTHT chọn lưu. Hệ thống lưu thông tin cập nhật của  Hàm gán và xóa dữ liệu Spark</v>
      </c>
      <c r="C1063" s="127" t="str">
        <f t="shared" si="16"/>
        <v>Yêu cầu truy vấn</v>
      </c>
    </row>
    <row r="1064" spans="1:3" ht="36">
      <c r="A1064" s="515" t="str">
        <f>IF('2.YCCN-Usecase'!A1062="","",'2.YCCN-Usecase'!A1062)</f>
        <v/>
      </c>
      <c r="B1064" s="126" t="str">
        <f>_xlfn.CONCAT('2.YCCN-Usecase'!B1062,'2.YCCN-Usecase'!E1062)</f>
        <v>QTHT chọn chạy thử hàm ETL. Hệ thống chạy thử trên dữ liệu mẫu của  Hàm gán và xóa dữ liệu Spark</v>
      </c>
      <c r="C1064" s="127" t="str">
        <f t="shared" si="16"/>
        <v>Yêu cầu truy vấn</v>
      </c>
    </row>
    <row r="1065" spans="1:3" ht="36">
      <c r="A1065" s="515" t="str">
        <f>IF('2.YCCN-Usecase'!A1063="","",'2.YCCN-Usecase'!A1063)</f>
        <v/>
      </c>
      <c r="B1065" s="126" t="str">
        <f>_xlfn.CONCAT('2.YCCN-Usecase'!B1063,'2.YCCN-Usecase'!E1063)</f>
        <v>QTHT chọn hiển thị kết quả. Hệ thống hiển thị kết quả chạy thử  Hàm gán và xóa dữ liệu Spark</v>
      </c>
      <c r="C1065" s="127" t="str">
        <f t="shared" si="16"/>
        <v>Yêu cầu truy vấn</v>
      </c>
    </row>
    <row r="1066" spans="1:3" ht="36">
      <c r="A1066" s="515" t="str">
        <f>IF('2.YCCN-Usecase'!A1064="","",'2.YCCN-Usecase'!A1064)</f>
        <v/>
      </c>
      <c r="B1066" s="126" t="str">
        <f>_xlfn.CONCAT('2.YCCN-Usecase'!B1064,'2.YCCN-Usecase'!E1064)</f>
        <v>QTHT chọn xuất bản hàm ETL. Hệ thống xuất bản  Hàm gán và xóa dữ liệu Spark</v>
      </c>
      <c r="C1066" s="127" t="str">
        <f t="shared" si="16"/>
        <v>Yêu cầu truy vấn</v>
      </c>
    </row>
    <row r="1067" spans="1:3">
      <c r="A1067" s="515">
        <f>IF('2.YCCN-Usecase'!A1065="","",'2.YCCN-Usecase'!A1065)</f>
        <v>119</v>
      </c>
      <c r="B1067" s="126" t="str">
        <f>_xlfn.CONCAT('2.YCCN-Usecase'!B1065,'2.YCCN-Usecase'!E1065)</f>
        <v>Hàm tạo bảng Spark</v>
      </c>
      <c r="C1067" s="127" t="str">
        <f t="shared" si="16"/>
        <v/>
      </c>
    </row>
    <row r="1068" spans="1:3" ht="36">
      <c r="A1068" s="515" t="str">
        <f>IF('2.YCCN-Usecase'!A1066="","",'2.YCCN-Usecase'!A1066)</f>
        <v/>
      </c>
      <c r="B1068" s="126" t="str">
        <f>_xlfn.CONCAT('2.YCCN-Usecase'!B1066,'2.YCCN-Usecase'!E1066)</f>
        <v>QTHT chỉnh sửa thông tin. Hệ thống lưu lại thông tin mới của Hàm tạo bảng Spark</v>
      </c>
      <c r="C1068" s="127" t="str">
        <f t="shared" si="16"/>
        <v>Dữ liệu đầu vào</v>
      </c>
    </row>
    <row r="1069" spans="1:3" ht="36">
      <c r="A1069" s="515" t="str">
        <f>IF('2.YCCN-Usecase'!A1067="","",'2.YCCN-Usecase'!A1067)</f>
        <v/>
      </c>
      <c r="B1069" s="126" t="str">
        <f>_xlfn.CONCAT('2.YCCN-Usecase'!B1067,'2.YCCN-Usecase'!E1067)</f>
        <v>QTHT cấu hình các tham số. Hệ thống lưu lại tham số của  Hàm tạo bảng Spark</v>
      </c>
      <c r="C1069" s="127" t="str">
        <f t="shared" si="16"/>
        <v>Dữ liệu đầu vào</v>
      </c>
    </row>
    <row r="1070" spans="1:3" ht="54">
      <c r="A1070" s="515" t="str">
        <f>IF('2.YCCN-Usecase'!A1068="","",'2.YCCN-Usecase'!A1068)</f>
        <v/>
      </c>
      <c r="B1070" s="126" t="str">
        <f>_xlfn.CONCAT('2.YCCN-Usecase'!B1068,'2.YCCN-Usecase'!E1068)</f>
        <v>QTHT xem/điều chỉnh code của hàm ETL, Hệ thống hiển thị code của hàm và cho phép người dùng điều chỉnh  Hàm tạo bảng Spark</v>
      </c>
      <c r="C1070" s="127" t="str">
        <f t="shared" si="16"/>
        <v>Dữ liệu đầu ra</v>
      </c>
    </row>
    <row r="1071" spans="1:3" ht="54">
      <c r="A1071" s="515" t="str">
        <f>IF('2.YCCN-Usecase'!A1069="","",'2.YCCN-Usecase'!A1069)</f>
        <v/>
      </c>
      <c r="B1071" s="126" t="str">
        <f>_xlfn.CONCAT('2.YCCN-Usecase'!B1069,'2.YCCN-Usecase'!E1069)</f>
        <v>QTHT cấu hình dữ liệu mẫu để kiểm thử hàm ETL. Hệt hống cho người dùng nhập/tải lên dữ liệu mẫu Hàm tạo bảng Spark</v>
      </c>
      <c r="C1071" s="127" t="str">
        <f t="shared" si="16"/>
        <v>Dữ liệu đầu vào</v>
      </c>
    </row>
    <row r="1072" spans="1:3" ht="36">
      <c r="A1072" s="515" t="str">
        <f>IF('2.YCCN-Usecase'!A1070="","",'2.YCCN-Usecase'!A1070)</f>
        <v/>
      </c>
      <c r="B1072" s="126" t="str">
        <f>_xlfn.CONCAT('2.YCCN-Usecase'!B1070,'2.YCCN-Usecase'!E1070)</f>
        <v>QTHT chọn lưu. Hệ thống lưu thông tin cập nhật của  Hàm tạo bảng Spark</v>
      </c>
      <c r="C1072" s="127" t="str">
        <f t="shared" si="16"/>
        <v>Dữ liệu đầu vào</v>
      </c>
    </row>
    <row r="1073" spans="1:3" ht="36">
      <c r="A1073" s="515" t="str">
        <f>IF('2.YCCN-Usecase'!A1071="","",'2.YCCN-Usecase'!A1071)</f>
        <v/>
      </c>
      <c r="B1073" s="126" t="str">
        <f>_xlfn.CONCAT('2.YCCN-Usecase'!B1071,'2.YCCN-Usecase'!E1071)</f>
        <v>QTHT chọn chạy thử hàm ETL. Hệ thống chạy thử trên dữ liệu mẫu của  Hàm tạo bảng Spark</v>
      </c>
      <c r="C1073" s="127" t="str">
        <f t="shared" si="16"/>
        <v>Dữ liệu đầu vào</v>
      </c>
    </row>
    <row r="1074" spans="1:3" ht="36">
      <c r="A1074" s="515" t="str">
        <f>IF('2.YCCN-Usecase'!A1072="","",'2.YCCN-Usecase'!A1072)</f>
        <v/>
      </c>
      <c r="B1074" s="126" t="str">
        <f>_xlfn.CONCAT('2.YCCN-Usecase'!B1072,'2.YCCN-Usecase'!E1072)</f>
        <v>QTHT chọn hiển thị kết quả. Hệ thống hiển thị kết quả chạy thử  Hàm tạo bảng Spark</v>
      </c>
      <c r="C1074" s="127" t="str">
        <f t="shared" si="16"/>
        <v>Dữ liệu đầu vào</v>
      </c>
    </row>
    <row r="1075" spans="1:3" ht="36">
      <c r="A1075" s="515" t="str">
        <f>IF('2.YCCN-Usecase'!A1073="","",'2.YCCN-Usecase'!A1073)</f>
        <v/>
      </c>
      <c r="B1075" s="126" t="str">
        <f>_xlfn.CONCAT('2.YCCN-Usecase'!B1073,'2.YCCN-Usecase'!E1073)</f>
        <v>QTHT chọn xuất bản hàm ETL. Hệ thống xuất bản  Hàm tạo bảng Spark</v>
      </c>
      <c r="C1075" s="127" t="str">
        <f t="shared" si="16"/>
        <v>Dữ liệu đầu vào</v>
      </c>
    </row>
    <row r="1076" spans="1:3">
      <c r="A1076" s="515" t="str">
        <f>IF('2.YCCN-Usecase'!A1074="","",'2.YCCN-Usecase'!A1074)</f>
        <v>IV.4</v>
      </c>
      <c r="B1076" s="126" t="str">
        <f>_xlfn.CONCAT('2.YCCN-Usecase'!B1074,'2.YCCN-Usecase'!E1074)</f>
        <v>Đồng bộ dữ liệu</v>
      </c>
      <c r="C1076" s="127" t="str">
        <f t="shared" si="16"/>
        <v/>
      </c>
    </row>
    <row r="1077" spans="1:3">
      <c r="A1077" s="515">
        <f>IF('2.YCCN-Usecase'!A1075="","",'2.YCCN-Usecase'!A1075)</f>
        <v>120</v>
      </c>
      <c r="B1077" s="126" t="str">
        <f>_xlfn.CONCAT('2.YCCN-Usecase'!B1075,'2.YCCN-Usecase'!E1075)</f>
        <v>Đồng bộ dữ liệu ngành Y tế</v>
      </c>
      <c r="C1077" s="127" t="str">
        <f t="shared" si="16"/>
        <v/>
      </c>
    </row>
    <row r="1078" spans="1:3" ht="36">
      <c r="A1078" s="515" t="str">
        <f>IF('2.YCCN-Usecase'!A1076="","",'2.YCCN-Usecase'!A1076)</f>
        <v/>
      </c>
      <c r="B1078" s="126" t="str">
        <f>_xlfn.CONCAT('2.YCCN-Usecase'!B1076,'2.YCCN-Usecase'!E1076)</f>
        <v>QTHT thực hiện tạo mới DAG, hệ thống khởi tạo DAG phục vụ Đồng bộ dữ liệu ngành Y tế</v>
      </c>
      <c r="C1078" s="127" t="str">
        <f t="shared" si="16"/>
        <v>Dữ liệu đầu vào</v>
      </c>
    </row>
    <row r="1079" spans="1:3" ht="36">
      <c r="A1079" s="515" t="str">
        <f>IF('2.YCCN-Usecase'!A1077="","",'2.YCCN-Usecase'!A1077)</f>
        <v/>
      </c>
      <c r="B1079" s="126" t="str">
        <f>_xlfn.CONCAT('2.YCCN-Usecase'!B1077,'2.YCCN-Usecase'!E1077)</f>
        <v>QTHT gọi lệnh thực hiện kết nối. Hệ thống thực hiện kết nối để phục vụ Đồng bộ dữ liệu ngành Y tế</v>
      </c>
      <c r="C1079" s="127" t="str">
        <f t="shared" si="16"/>
        <v>Dữ liệu đầu vào</v>
      </c>
    </row>
    <row r="1080" spans="1:3" ht="54">
      <c r="A1080" s="515" t="str">
        <f>IF('2.YCCN-Usecase'!A1078="","",'2.YCCN-Usecase'!A1078)</f>
        <v/>
      </c>
      <c r="B1080" s="126" t="str">
        <f>_xlfn.CONCAT('2.YCCN-Usecase'!B1078,'2.YCCN-Usecase'!E1078)</f>
        <v>QTHT gọi các Operator để xử lý dữ liệu. Hệ thống thực hiện sử lý dữ liệu phục vụ Đồng bộ dữ liệu ngành Y tế</v>
      </c>
      <c r="C1080" s="127" t="str">
        <f t="shared" si="16"/>
        <v>Dữ liệu đầu vào</v>
      </c>
    </row>
    <row r="1081" spans="1:3" ht="54">
      <c r="A1081" s="515" t="str">
        <f>IF('2.YCCN-Usecase'!A1079="","",'2.YCCN-Usecase'!A1079)</f>
        <v/>
      </c>
      <c r="B1081" s="126" t="str">
        <f>_xlfn.CONCAT('2.YCCN-Usecase'!B1079,'2.YCCN-Usecase'!E1079)</f>
        <v>QTHT gọi lệnh để thực hiện các bước ETL dữ liệu. Hệ thống thực hiện tuần tự các bước ETL dữ liệu để phục vụ Đồng bộ dữ liệu ngành Y tế</v>
      </c>
      <c r="C1081" s="127" t="str">
        <f t="shared" si="16"/>
        <v>Dữ liệu đầu vào</v>
      </c>
    </row>
    <row r="1082" spans="1:3" ht="54">
      <c r="A1082" s="515" t="str">
        <f>IF('2.YCCN-Usecase'!A1080="","",'2.YCCN-Usecase'!A1080)</f>
        <v/>
      </c>
      <c r="B1082" s="126" t="str">
        <f>_xlfn.CONCAT('2.YCCN-Usecase'!B1080,'2.YCCN-Usecase'!E1080)</f>
        <v>QTHT viết bổ sung các operator mới để hỗ trợ việc ETL dữ liệu. Hệ thống cho phép gọi đến các Operator đó để phục vụ Đồng bộ dữ liệu ngành Y tế</v>
      </c>
      <c r="C1082" s="127" t="str">
        <f t="shared" si="16"/>
        <v>Dữ liệu đầu vào</v>
      </c>
    </row>
    <row r="1083" spans="1:3" ht="54">
      <c r="A1083" s="515" t="str">
        <f>IF('2.YCCN-Usecase'!A1081="","",'2.YCCN-Usecase'!A1081)</f>
        <v/>
      </c>
      <c r="B1083" s="126" t="str">
        <f>_xlfn.CONCAT('2.YCCN-Usecase'!B1081,'2.YCCN-Usecase'!E1081)</f>
        <v>QTHT cấu hình lập lịch định kỳ chạy ETL. Hệ thống chạy định kỳ theo đúng cấu hình để phục vụ Đồng bộ dữ liệu ngành Y tế</v>
      </c>
      <c r="C1083" s="127" t="str">
        <f t="shared" si="16"/>
        <v>Dữ liệu đầu vào</v>
      </c>
    </row>
    <row r="1084" spans="1:3" ht="54">
      <c r="A1084" s="515" t="str">
        <f>IF('2.YCCN-Usecase'!A1082="","",'2.YCCN-Usecase'!A1082)</f>
        <v/>
      </c>
      <c r="B1084" s="126" t="str">
        <f>_xlfn.CONCAT('2.YCCN-Usecase'!B1082,'2.YCCN-Usecase'!E1082)</f>
        <v>QTHT lưu tác vụ ETL dưới dạng file .py được tổ chức trong cây thư mục. Hệ thống lưu và quản lý file .py của tác vụ Đồng bộ dữ liệu ngành Y tế</v>
      </c>
      <c r="C1084" s="127" t="str">
        <f t="shared" si="16"/>
        <v>Dữ liệu đầu vào</v>
      </c>
    </row>
    <row r="1085" spans="1:3" ht="54">
      <c r="A1085" s="515" t="str">
        <f>IF('2.YCCN-Usecase'!A1083="","",'2.YCCN-Usecase'!A1083)</f>
        <v/>
      </c>
      <c r="B1085" s="126" t="str">
        <f>_xlfn.CONCAT('2.YCCN-Usecase'!B1083,'2.YCCN-Usecase'!E1083)</f>
        <v>QTHT tải job ETL dưới dạng file .py. Hệ thống xuất ra file tương ứng với tác vụ Đồng bộ dữ liệu ngành Y tế</v>
      </c>
      <c r="C1085" s="127" t="str">
        <f t="shared" si="16"/>
        <v>Dữ liệu đầu vào</v>
      </c>
    </row>
    <row r="1086" spans="1:3">
      <c r="A1086" s="515">
        <f>IF('2.YCCN-Usecase'!A1084="","",'2.YCCN-Usecase'!A1084)</f>
        <v>121</v>
      </c>
      <c r="B1086" s="126" t="str">
        <f>_xlfn.CONCAT('2.YCCN-Usecase'!B1084,'2.YCCN-Usecase'!E1084)</f>
        <v>Đồng bộ dữ liệu ngành Giáo dục và Đào tạo</v>
      </c>
      <c r="C1086" s="127" t="str">
        <f t="shared" si="16"/>
        <v/>
      </c>
    </row>
    <row r="1087" spans="1:3" ht="54">
      <c r="A1087" s="515" t="str">
        <f>IF('2.YCCN-Usecase'!A1085="","",'2.YCCN-Usecase'!A1085)</f>
        <v/>
      </c>
      <c r="B1087" s="126" t="str">
        <f>_xlfn.CONCAT('2.YCCN-Usecase'!B1085,'2.YCCN-Usecase'!E1085)</f>
        <v>QTHT thực hiện tạo mới DAG, hệ thống khởi tạo DAG phục vụ Đồng bộ dữ liệu ngành Giáo dục và Đào tạo</v>
      </c>
      <c r="C1087" s="127" t="str">
        <f t="shared" si="16"/>
        <v>Dữ liệu đầu vào</v>
      </c>
    </row>
    <row r="1088" spans="1:3" ht="54">
      <c r="A1088" s="515" t="str">
        <f>IF('2.YCCN-Usecase'!A1086="","",'2.YCCN-Usecase'!A1086)</f>
        <v/>
      </c>
      <c r="B1088" s="126" t="str">
        <f>_xlfn.CONCAT('2.YCCN-Usecase'!B1086,'2.YCCN-Usecase'!E1086)</f>
        <v>QTHT gọi lệnh thực hiện kết nối. Hệ thống thực hiện kết nối để phục vụ Đồng bộ dữ liệu ngành Giáo dục và Đào tạo</v>
      </c>
      <c r="C1088" s="127" t="str">
        <f t="shared" si="16"/>
        <v>Dữ liệu đầu vào</v>
      </c>
    </row>
    <row r="1089" spans="1:3" ht="54">
      <c r="A1089" s="515" t="str">
        <f>IF('2.YCCN-Usecase'!A1087="","",'2.YCCN-Usecase'!A1087)</f>
        <v/>
      </c>
      <c r="B1089" s="126" t="str">
        <f>_xlfn.CONCAT('2.YCCN-Usecase'!B1087,'2.YCCN-Usecase'!E1087)</f>
        <v>QTHT gọi các Operator để xử lý dữ liệu. Hệ thống thực hiện sử lý dữ liệu phục vụ Đồng bộ dữ liệu ngành Giáo dục và Đào tạo</v>
      </c>
      <c r="C1089" s="127" t="str">
        <f t="shared" si="16"/>
        <v>Dữ liệu đầu vào</v>
      </c>
    </row>
    <row r="1090" spans="1:3" ht="54">
      <c r="A1090" s="515" t="str">
        <f>IF('2.YCCN-Usecase'!A1088="","",'2.YCCN-Usecase'!A1088)</f>
        <v/>
      </c>
      <c r="B1090" s="126" t="str">
        <f>_xlfn.CONCAT('2.YCCN-Usecase'!B1088,'2.YCCN-Usecase'!E1088)</f>
        <v>QTHT gọi lệnh để thực hiện các bước ETL dữ liệu. Hệ thống thực hiện tuần tự các bước ETL dữ liệu để phục vụ Đồng bộ dữ liệu ngành Giáo dục và Đào tạo</v>
      </c>
      <c r="C1090" s="127" t="str">
        <f t="shared" si="16"/>
        <v>Dữ liệu đầu vào</v>
      </c>
    </row>
    <row r="1091" spans="1:3" ht="72">
      <c r="A1091" s="515" t="str">
        <f>IF('2.YCCN-Usecase'!A1089="","",'2.YCCN-Usecase'!A1089)</f>
        <v/>
      </c>
      <c r="B1091" s="126" t="str">
        <f>_xlfn.CONCAT('2.YCCN-Usecase'!B1089,'2.YCCN-Usecase'!E1089)</f>
        <v>QTHT viết bổ sung các operator mới để hỗ trợ việc ETL dữ liệu. Hệ thống cho phép gọi đến các Operator đó để phục vụ Đồng bộ dữ liệu ngành Giáo dục và Đào tạo</v>
      </c>
      <c r="C1091" s="127" t="str">
        <f t="shared" si="16"/>
        <v>Dữ liệu đầu vào</v>
      </c>
    </row>
    <row r="1092" spans="1:3" ht="54">
      <c r="A1092" s="515" t="str">
        <f>IF('2.YCCN-Usecase'!A1090="","",'2.YCCN-Usecase'!A1090)</f>
        <v/>
      </c>
      <c r="B1092" s="126" t="str">
        <f>_xlfn.CONCAT('2.YCCN-Usecase'!B1090,'2.YCCN-Usecase'!E1090)</f>
        <v>QTHT cấu hình lập lịch định kỳ chạy ETL. Hệ thống chạy định kỳ theo đúng cấu hình để phục vụ Đồng bộ dữ liệu ngành Giáo dục và Đào tạo</v>
      </c>
      <c r="C1092" s="127" t="str">
        <f t="shared" ref="C1092:C1155" si="17">IF(A1092&lt;&gt;"","",IF(OR(ISNUMBER(SEARCH("xem",B1092)),ISNUMBER(SEARCH("sao chép",B1092))),"Dữ liệu đầu ra",IF(OR(ISNUMBER(SEARCH("tìm kiếm",B1092)),ISNUMBER(SEARCH("xóa",B1092)),ISNUMBER(SEARCH("lọc",B1092))),"Yêu cầu truy vấn","Dữ liệu đầu vào")))</f>
        <v>Dữ liệu đầu vào</v>
      </c>
    </row>
    <row r="1093" spans="1:3" ht="72">
      <c r="A1093" s="515" t="str">
        <f>IF('2.YCCN-Usecase'!A1091="","",'2.YCCN-Usecase'!A1091)</f>
        <v/>
      </c>
      <c r="B1093" s="126" t="str">
        <f>_xlfn.CONCAT('2.YCCN-Usecase'!B1091,'2.YCCN-Usecase'!E1091)</f>
        <v>QTHT lưu tác vụ ETL dưới dạng file .py được tổ chức trong cây thư mục. Hệ thống lưu và quản lý file .py của tác vụ Đồng bộ dữ liệu ngành Giáo dục và Đào tạo</v>
      </c>
      <c r="C1093" s="127" t="str">
        <f t="shared" si="17"/>
        <v>Dữ liệu đầu vào</v>
      </c>
    </row>
    <row r="1094" spans="1:3" ht="54">
      <c r="A1094" s="515" t="str">
        <f>IF('2.YCCN-Usecase'!A1092="","",'2.YCCN-Usecase'!A1092)</f>
        <v/>
      </c>
      <c r="B1094" s="126" t="str">
        <f>_xlfn.CONCAT('2.YCCN-Usecase'!B1092,'2.YCCN-Usecase'!E1092)</f>
        <v>QTHT tải job ETL dưới dạng file .py. Hệ thống xuất ra file tương ứng với tác vụ Đồng bộ dữ liệu ngành Giáo dục và Đào tạo</v>
      </c>
      <c r="C1094" s="127" t="str">
        <f t="shared" si="17"/>
        <v>Dữ liệu đầu vào</v>
      </c>
    </row>
    <row r="1095" spans="1:3" ht="36">
      <c r="A1095" s="515">
        <f>IF('2.YCCN-Usecase'!A1093="","",'2.YCCN-Usecase'!A1093)</f>
        <v>122</v>
      </c>
      <c r="B1095" s="126" t="str">
        <f>_xlfn.CONCAT('2.YCCN-Usecase'!B1093,'2.YCCN-Usecase'!E1093)</f>
        <v>Đồng bộ dữ liệu ngành Nông nghiệp và Phát triển nông thôn</v>
      </c>
      <c r="C1095" s="127" t="str">
        <f t="shared" si="17"/>
        <v/>
      </c>
    </row>
    <row r="1096" spans="1:3" ht="54">
      <c r="A1096" s="515" t="str">
        <f>IF('2.YCCN-Usecase'!A1094="","",'2.YCCN-Usecase'!A1094)</f>
        <v/>
      </c>
      <c r="B1096" s="126" t="str">
        <f>_xlfn.CONCAT('2.YCCN-Usecase'!B1094,'2.YCCN-Usecase'!E1094)</f>
        <v>QTHT thực hiện tạo mới DAG, hệ thống khởi tạo DAG phục vụ Đồng bộ dữ liệu ngành Nông nghiệp và Phát triển nông thôn</v>
      </c>
      <c r="C1096" s="127" t="str">
        <f t="shared" si="17"/>
        <v>Dữ liệu đầu vào</v>
      </c>
    </row>
    <row r="1097" spans="1:3" ht="54">
      <c r="A1097" s="515" t="str">
        <f>IF('2.YCCN-Usecase'!A1095="","",'2.YCCN-Usecase'!A1095)</f>
        <v/>
      </c>
      <c r="B1097" s="126" t="str">
        <f>_xlfn.CONCAT('2.YCCN-Usecase'!B1095,'2.YCCN-Usecase'!E1095)</f>
        <v>QTHT gọi lệnh thực hiện kết nối. Hệ thống thực hiện kết nối để phục vụ Đồng bộ dữ liệu ngành Nông nghiệp và Phát triển nông thôn</v>
      </c>
      <c r="C1097" s="127" t="str">
        <f t="shared" si="17"/>
        <v>Dữ liệu đầu vào</v>
      </c>
    </row>
    <row r="1098" spans="1:3" ht="54">
      <c r="A1098" s="515" t="str">
        <f>IF('2.YCCN-Usecase'!A1096="","",'2.YCCN-Usecase'!A1096)</f>
        <v/>
      </c>
      <c r="B1098" s="126" t="str">
        <f>_xlfn.CONCAT('2.YCCN-Usecase'!B1096,'2.YCCN-Usecase'!E1096)</f>
        <v>QTHT gọi các Operator để xử lý dữ liệu. Hệ thống thực hiện sử lý dữ liệu phục vụ Đồng bộ dữ liệu ngành Nông nghiệp và Phát triển nông thôn</v>
      </c>
      <c r="C1098" s="127" t="str">
        <f t="shared" si="17"/>
        <v>Dữ liệu đầu vào</v>
      </c>
    </row>
    <row r="1099" spans="1:3" ht="72">
      <c r="A1099" s="515" t="str">
        <f>IF('2.YCCN-Usecase'!A1097="","",'2.YCCN-Usecase'!A1097)</f>
        <v/>
      </c>
      <c r="B1099" s="126" t="str">
        <f>_xlfn.CONCAT('2.YCCN-Usecase'!B1097,'2.YCCN-Usecase'!E1097)</f>
        <v>QTHT gọi lệnh để thực hiện các bước ETL dữ liệu. Hệ thống thực hiện tuần tự các bước ETL dữ liệu để phục vụ Đồng bộ dữ liệu ngành Nông nghiệp và Phát triển nông thôn</v>
      </c>
      <c r="C1099" s="127" t="str">
        <f t="shared" si="17"/>
        <v>Dữ liệu đầu vào</v>
      </c>
    </row>
    <row r="1100" spans="1:3" ht="72">
      <c r="A1100" s="515" t="str">
        <f>IF('2.YCCN-Usecase'!A1098="","",'2.YCCN-Usecase'!A1098)</f>
        <v/>
      </c>
      <c r="B1100" s="126" t="str">
        <f>_xlfn.CONCAT('2.YCCN-Usecase'!B1098,'2.YCCN-Usecase'!E1098)</f>
        <v>QTHT viết bổ sung các operator mới để hỗ trợ việc ETL dữ liệu. Hệ thống cho phép gọi đến các Operator đó để phục vụ Đồng bộ dữ liệu ngành Nông nghiệp và Phát triển nông thôn</v>
      </c>
      <c r="C1100" s="127" t="str">
        <f t="shared" si="17"/>
        <v>Dữ liệu đầu vào</v>
      </c>
    </row>
    <row r="1101" spans="1:3" ht="72">
      <c r="A1101" s="515" t="str">
        <f>IF('2.YCCN-Usecase'!A1099="","",'2.YCCN-Usecase'!A1099)</f>
        <v/>
      </c>
      <c r="B1101" s="126" t="str">
        <f>_xlfn.CONCAT('2.YCCN-Usecase'!B1099,'2.YCCN-Usecase'!E1099)</f>
        <v>QTHT cấu hình lập lịch định kỳ chạy ETL. Hệ thống chạy định kỳ theo đúng cấu hình để phục vụ Đồng bộ dữ liệu ngành Nông nghiệp và Phát triển nông thôn</v>
      </c>
      <c r="C1101" s="127" t="str">
        <f t="shared" si="17"/>
        <v>Dữ liệu đầu vào</v>
      </c>
    </row>
    <row r="1102" spans="1:3" ht="72">
      <c r="A1102" s="515" t="str">
        <f>IF('2.YCCN-Usecase'!A1100="","",'2.YCCN-Usecase'!A1100)</f>
        <v/>
      </c>
      <c r="B1102" s="126" t="str">
        <f>_xlfn.CONCAT('2.YCCN-Usecase'!B1100,'2.YCCN-Usecase'!E1100)</f>
        <v>QTHT lưu tác vụ ETL dưới dạng file .py được tổ chức trong cây thư mục. Hệ thống lưu và quản lý file .py của tác vụ Đồng bộ dữ liệu ngành Nông nghiệp và Phát triển nông thôn</v>
      </c>
      <c r="C1102" s="127" t="str">
        <f t="shared" si="17"/>
        <v>Dữ liệu đầu vào</v>
      </c>
    </row>
    <row r="1103" spans="1:3" ht="54">
      <c r="A1103" s="515" t="str">
        <f>IF('2.YCCN-Usecase'!A1101="","",'2.YCCN-Usecase'!A1101)</f>
        <v/>
      </c>
      <c r="B1103" s="126" t="str">
        <f>_xlfn.CONCAT('2.YCCN-Usecase'!B1101,'2.YCCN-Usecase'!E1101)</f>
        <v>QTHT tải job ETL dưới dạng file .py. Hệ thống xuất ra file tương ứng với tác vụ Đồng bộ dữ liệu ngành Nông nghiệp và Phát triển nông thôn</v>
      </c>
      <c r="C1103" s="127" t="str">
        <f t="shared" si="17"/>
        <v>Dữ liệu đầu vào</v>
      </c>
    </row>
    <row r="1104" spans="1:3">
      <c r="A1104" s="515">
        <f>IF('2.YCCN-Usecase'!A1102="","",'2.YCCN-Usecase'!A1102)</f>
        <v>123</v>
      </c>
      <c r="B1104" s="126" t="str">
        <f>_xlfn.CONCAT('2.YCCN-Usecase'!B1102,'2.YCCN-Usecase'!E1102)</f>
        <v>Đồng bộ dữ liệu ngành Giao thông Vận tải</v>
      </c>
      <c r="C1104" s="127" t="str">
        <f t="shared" si="17"/>
        <v/>
      </c>
    </row>
    <row r="1105" spans="1:3" ht="54">
      <c r="A1105" s="515" t="str">
        <f>IF('2.YCCN-Usecase'!A1103="","",'2.YCCN-Usecase'!A1103)</f>
        <v/>
      </c>
      <c r="B1105" s="126" t="str">
        <f>_xlfn.CONCAT('2.YCCN-Usecase'!B1103,'2.YCCN-Usecase'!E1103)</f>
        <v>QTHT thực hiện tạo mới DAG, hệ thống khởi tạo DAG phục vụ Đồng bộ dữ liệu ngành Giao thông Vận tải</v>
      </c>
      <c r="C1105" s="127" t="str">
        <f t="shared" si="17"/>
        <v>Dữ liệu đầu vào</v>
      </c>
    </row>
    <row r="1106" spans="1:3" ht="54">
      <c r="A1106" s="515" t="str">
        <f>IF('2.YCCN-Usecase'!A1104="","",'2.YCCN-Usecase'!A1104)</f>
        <v/>
      </c>
      <c r="B1106" s="126" t="str">
        <f>_xlfn.CONCAT('2.YCCN-Usecase'!B1104,'2.YCCN-Usecase'!E1104)</f>
        <v>QTHT gọi lệnh thực hiện kết nối. Hệ thống thực hiện kết nối để phục vụ Đồng bộ dữ liệu ngành Giao thông Vận tải</v>
      </c>
      <c r="C1106" s="127" t="str">
        <f t="shared" si="17"/>
        <v>Dữ liệu đầu vào</v>
      </c>
    </row>
    <row r="1107" spans="1:3" ht="54">
      <c r="A1107" s="515" t="str">
        <f>IF('2.YCCN-Usecase'!A1105="","",'2.YCCN-Usecase'!A1105)</f>
        <v/>
      </c>
      <c r="B1107" s="126" t="str">
        <f>_xlfn.CONCAT('2.YCCN-Usecase'!B1105,'2.YCCN-Usecase'!E1105)</f>
        <v>QTHT gọi các Operator để xử lý dữ liệu. Hệ thống thực hiện sử lý dữ liệu phục vụ Đồng bộ dữ liệu ngành Giao thông Vận tải</v>
      </c>
      <c r="C1107" s="127" t="str">
        <f t="shared" si="17"/>
        <v>Dữ liệu đầu vào</v>
      </c>
    </row>
    <row r="1108" spans="1:3" ht="54">
      <c r="A1108" s="515" t="str">
        <f>IF('2.YCCN-Usecase'!A1106="","",'2.YCCN-Usecase'!A1106)</f>
        <v/>
      </c>
      <c r="B1108" s="126" t="str">
        <f>_xlfn.CONCAT('2.YCCN-Usecase'!B1106,'2.YCCN-Usecase'!E1106)</f>
        <v>QTHT gọi lệnh để thực hiện các bước ETL dữ liệu. Hệ thống thực hiện tuần tự các bước ETL dữ liệu để phục vụ Đồng bộ dữ liệu ngành Giao thông Vận tải</v>
      </c>
      <c r="C1108" s="127" t="str">
        <f t="shared" si="17"/>
        <v>Dữ liệu đầu vào</v>
      </c>
    </row>
    <row r="1109" spans="1:3" ht="72">
      <c r="A1109" s="515" t="str">
        <f>IF('2.YCCN-Usecase'!A1107="","",'2.YCCN-Usecase'!A1107)</f>
        <v/>
      </c>
      <c r="B1109" s="126" t="str">
        <f>_xlfn.CONCAT('2.YCCN-Usecase'!B1107,'2.YCCN-Usecase'!E1107)</f>
        <v>QTHT viết bổ sung các operator mới để hỗ trợ việc ETL dữ liệu. Hệ thống cho phép gọi đến các Operator đó để phục vụ Đồng bộ dữ liệu ngành Giao thông Vận tải</v>
      </c>
      <c r="C1109" s="127" t="str">
        <f t="shared" si="17"/>
        <v>Dữ liệu đầu vào</v>
      </c>
    </row>
    <row r="1110" spans="1:3" ht="54">
      <c r="A1110" s="515" t="str">
        <f>IF('2.YCCN-Usecase'!A1108="","",'2.YCCN-Usecase'!A1108)</f>
        <v/>
      </c>
      <c r="B1110" s="126" t="str">
        <f>_xlfn.CONCAT('2.YCCN-Usecase'!B1108,'2.YCCN-Usecase'!E1108)</f>
        <v>QTHT cấu hình lập lịch định kỳ chạy ETL. Hệ thống chạy định kỳ theo đúng cấu hình để phục vụ Đồng bộ dữ liệu ngành Giao thông Vận tải</v>
      </c>
      <c r="C1110" s="127" t="str">
        <f t="shared" si="17"/>
        <v>Dữ liệu đầu vào</v>
      </c>
    </row>
    <row r="1111" spans="1:3" ht="72">
      <c r="A1111" s="515" t="str">
        <f>IF('2.YCCN-Usecase'!A1109="","",'2.YCCN-Usecase'!A1109)</f>
        <v/>
      </c>
      <c r="B1111" s="126" t="str">
        <f>_xlfn.CONCAT('2.YCCN-Usecase'!B1109,'2.YCCN-Usecase'!E1109)</f>
        <v>QTHT lưu tác vụ ETL dưới dạng file .py được tổ chức trong cây thư mục. Hệ thống lưu và quản lý file .py của tác vụ Đồng bộ dữ liệu ngành Giao thông Vận tải</v>
      </c>
      <c r="C1111" s="127" t="str">
        <f t="shared" si="17"/>
        <v>Dữ liệu đầu vào</v>
      </c>
    </row>
    <row r="1112" spans="1:3" ht="54">
      <c r="A1112" s="515" t="str">
        <f>IF('2.YCCN-Usecase'!A1110="","",'2.YCCN-Usecase'!A1110)</f>
        <v/>
      </c>
      <c r="B1112" s="126" t="str">
        <f>_xlfn.CONCAT('2.YCCN-Usecase'!B1110,'2.YCCN-Usecase'!E1110)</f>
        <v>QTHT tải job ETL dưới dạng file .py. Hệ thống xuất ra file tương ứng với tác vụ Đồng bộ dữ liệu ngành Giao thông Vận tải</v>
      </c>
      <c r="C1112" s="127" t="str">
        <f t="shared" si="17"/>
        <v>Dữ liệu đầu vào</v>
      </c>
    </row>
    <row r="1113" spans="1:3">
      <c r="A1113" s="515">
        <f>IF('2.YCCN-Usecase'!A1111="","",'2.YCCN-Usecase'!A1111)</f>
        <v>124</v>
      </c>
      <c r="B1113" s="126" t="str">
        <f>_xlfn.CONCAT('2.YCCN-Usecase'!B1111,'2.YCCN-Usecase'!E1111)</f>
        <v>Đồng bộ dữ liệu ngành Tài nguyên Môi trường</v>
      </c>
      <c r="C1113" s="127" t="str">
        <f t="shared" si="17"/>
        <v/>
      </c>
    </row>
    <row r="1114" spans="1:3" ht="54">
      <c r="A1114" s="515" t="str">
        <f>IF('2.YCCN-Usecase'!A1112="","",'2.YCCN-Usecase'!A1112)</f>
        <v/>
      </c>
      <c r="B1114" s="126" t="str">
        <f>_xlfn.CONCAT('2.YCCN-Usecase'!B1112,'2.YCCN-Usecase'!E1112)</f>
        <v>QTHT thực hiện tạo mới DAG, hệ thống khởi tạo DAG phục vụ Đồng bộ dữ liệu ngành Tài nguyên Môi trường</v>
      </c>
      <c r="C1114" s="127" t="str">
        <f t="shared" si="17"/>
        <v>Dữ liệu đầu vào</v>
      </c>
    </row>
    <row r="1115" spans="1:3" ht="54">
      <c r="A1115" s="515" t="str">
        <f>IF('2.YCCN-Usecase'!A1113="","",'2.YCCN-Usecase'!A1113)</f>
        <v/>
      </c>
      <c r="B1115" s="126" t="str">
        <f>_xlfn.CONCAT('2.YCCN-Usecase'!B1113,'2.YCCN-Usecase'!E1113)</f>
        <v>QTHT gọi lệnh thực hiện kết nối. Hệ thống thực hiện kết nối để phục vụ Đồng bộ dữ liệu ngành Tài nguyên Môi trường</v>
      </c>
      <c r="C1115" s="127" t="str">
        <f t="shared" si="17"/>
        <v>Dữ liệu đầu vào</v>
      </c>
    </row>
    <row r="1116" spans="1:3" ht="54">
      <c r="A1116" s="515" t="str">
        <f>IF('2.YCCN-Usecase'!A1114="","",'2.YCCN-Usecase'!A1114)</f>
        <v/>
      </c>
      <c r="B1116" s="126" t="str">
        <f>_xlfn.CONCAT('2.YCCN-Usecase'!B1114,'2.YCCN-Usecase'!E1114)</f>
        <v>QTHT gọi các Operator để xử lý dữ liệu. Hệ thống thực hiện sử lý dữ liệu phục vụ Đồng bộ dữ liệu ngành Tài nguyên Môi trường</v>
      </c>
      <c r="C1116" s="127" t="str">
        <f t="shared" si="17"/>
        <v>Dữ liệu đầu vào</v>
      </c>
    </row>
    <row r="1117" spans="1:3" ht="72">
      <c r="A1117" s="515" t="str">
        <f>IF('2.YCCN-Usecase'!A1115="","",'2.YCCN-Usecase'!A1115)</f>
        <v/>
      </c>
      <c r="B1117" s="126" t="str">
        <f>_xlfn.CONCAT('2.YCCN-Usecase'!B1115,'2.YCCN-Usecase'!E1115)</f>
        <v>QTHT gọi lệnh để thực hiện các bước ETL dữ liệu. Hệ thống thực hiện tuần tự các bước ETL dữ liệu để phục vụ Đồng bộ dữ liệu ngành Tài nguyên Môi trường</v>
      </c>
      <c r="C1117" s="127" t="str">
        <f t="shared" si="17"/>
        <v>Dữ liệu đầu vào</v>
      </c>
    </row>
    <row r="1118" spans="1:3" ht="72">
      <c r="A1118" s="515" t="str">
        <f>IF('2.YCCN-Usecase'!A1116="","",'2.YCCN-Usecase'!A1116)</f>
        <v/>
      </c>
      <c r="B1118" s="126" t="str">
        <f>_xlfn.CONCAT('2.YCCN-Usecase'!B1116,'2.YCCN-Usecase'!E1116)</f>
        <v>QTHT viết bổ sung các operator mới để hỗ trợ việc ETL dữ liệu. Hệ thống cho phép gọi đến các Operator đó để phục vụ Đồng bộ dữ liệu ngành Tài nguyên Môi trường</v>
      </c>
      <c r="C1118" s="127" t="str">
        <f t="shared" si="17"/>
        <v>Dữ liệu đầu vào</v>
      </c>
    </row>
    <row r="1119" spans="1:3" ht="54">
      <c r="A1119" s="515" t="str">
        <f>IF('2.YCCN-Usecase'!A1117="","",'2.YCCN-Usecase'!A1117)</f>
        <v/>
      </c>
      <c r="B1119" s="126" t="str">
        <f>_xlfn.CONCAT('2.YCCN-Usecase'!B1117,'2.YCCN-Usecase'!E1117)</f>
        <v>QTHT cấu hình lập lịch định kỳ chạy ETL. Hệ thống chạy định kỳ theo đúng cấu hình để phục vụ Đồng bộ dữ liệu ngành Tài nguyên Môi trường</v>
      </c>
      <c r="C1119" s="127" t="str">
        <f t="shared" si="17"/>
        <v>Dữ liệu đầu vào</v>
      </c>
    </row>
    <row r="1120" spans="1:3" ht="72">
      <c r="A1120" s="515" t="str">
        <f>IF('2.YCCN-Usecase'!A1118="","",'2.YCCN-Usecase'!A1118)</f>
        <v/>
      </c>
      <c r="B1120" s="126" t="str">
        <f>_xlfn.CONCAT('2.YCCN-Usecase'!B1118,'2.YCCN-Usecase'!E1118)</f>
        <v>QTHT lưu tác vụ ETL dưới dạng file .py được tổ chức trong cây thư mục. Hệ thống lưu và quản lý file .py của tác vụ Đồng bộ dữ liệu ngành Tài nguyên Môi trường</v>
      </c>
      <c r="C1120" s="127" t="str">
        <f t="shared" si="17"/>
        <v>Dữ liệu đầu vào</v>
      </c>
    </row>
    <row r="1121" spans="1:3" ht="54">
      <c r="A1121" s="515" t="str">
        <f>IF('2.YCCN-Usecase'!A1119="","",'2.YCCN-Usecase'!A1119)</f>
        <v/>
      </c>
      <c r="B1121" s="126" t="str">
        <f>_xlfn.CONCAT('2.YCCN-Usecase'!B1119,'2.YCCN-Usecase'!E1119)</f>
        <v>QTHT tải job ETL dưới dạng file .py. Hệ thống xuất ra file tương ứng với tác vụ Đồng bộ dữ liệu ngành Tài nguyên Môi trường</v>
      </c>
      <c r="C1121" s="127" t="str">
        <f t="shared" si="17"/>
        <v>Dữ liệu đầu vào</v>
      </c>
    </row>
    <row r="1122" spans="1:3">
      <c r="A1122" s="515">
        <f>IF('2.YCCN-Usecase'!A1120="","",'2.YCCN-Usecase'!A1120)</f>
        <v>125</v>
      </c>
      <c r="B1122" s="126" t="str">
        <f>_xlfn.CONCAT('2.YCCN-Usecase'!B1120,'2.YCCN-Usecase'!E1120)</f>
        <v>Đồng bộ dữ liệu ngành Công Thương</v>
      </c>
      <c r="C1122" s="127" t="str">
        <f t="shared" si="17"/>
        <v/>
      </c>
    </row>
    <row r="1123" spans="1:3" ht="36">
      <c r="A1123" s="515" t="str">
        <f>IF('2.YCCN-Usecase'!A1121="","",'2.YCCN-Usecase'!A1121)</f>
        <v/>
      </c>
      <c r="B1123" s="126" t="str">
        <f>_xlfn.CONCAT('2.YCCN-Usecase'!B1121,'2.YCCN-Usecase'!E1121)</f>
        <v>QTHT thực hiện tạo mới DAG, hệ thống khởi tạo DAG phục vụ Đồng bộ dữ liệu ngành Công Thương</v>
      </c>
      <c r="C1123" s="127" t="str">
        <f t="shared" si="17"/>
        <v>Dữ liệu đầu vào</v>
      </c>
    </row>
    <row r="1124" spans="1:3" ht="54">
      <c r="A1124" s="515" t="str">
        <f>IF('2.YCCN-Usecase'!A1122="","",'2.YCCN-Usecase'!A1122)</f>
        <v/>
      </c>
      <c r="B1124" s="126" t="str">
        <f>_xlfn.CONCAT('2.YCCN-Usecase'!B1122,'2.YCCN-Usecase'!E1122)</f>
        <v>QTHT gọi lệnh thực hiện kết nối. Hệ thống thực hiện kết nối để phục vụ Đồng bộ dữ liệu ngành Công Thương</v>
      </c>
      <c r="C1124" s="127" t="str">
        <f t="shared" si="17"/>
        <v>Dữ liệu đầu vào</v>
      </c>
    </row>
    <row r="1125" spans="1:3" ht="54">
      <c r="A1125" s="515" t="str">
        <f>IF('2.YCCN-Usecase'!A1123="","",'2.YCCN-Usecase'!A1123)</f>
        <v/>
      </c>
      <c r="B1125" s="126" t="str">
        <f>_xlfn.CONCAT('2.YCCN-Usecase'!B1123,'2.YCCN-Usecase'!E1123)</f>
        <v>QTHT gọi các Operator để xử lý dữ liệu. Hệ thống thực hiện sử lý dữ liệu phục vụ Đồng bộ dữ liệu ngành Công Thương</v>
      </c>
      <c r="C1125" s="127" t="str">
        <f t="shared" si="17"/>
        <v>Dữ liệu đầu vào</v>
      </c>
    </row>
    <row r="1126" spans="1:3" ht="54">
      <c r="A1126" s="515" t="str">
        <f>IF('2.YCCN-Usecase'!A1124="","",'2.YCCN-Usecase'!A1124)</f>
        <v/>
      </c>
      <c r="B1126" s="126" t="str">
        <f>_xlfn.CONCAT('2.YCCN-Usecase'!B1124,'2.YCCN-Usecase'!E1124)</f>
        <v>QTHT gọi lệnh để thực hiện các bước ETL dữ liệu. Hệ thống thực hiện tuần tự các bước ETL dữ liệu để phục vụ Đồng bộ dữ liệu ngành Công Thương</v>
      </c>
      <c r="C1126" s="127" t="str">
        <f t="shared" si="17"/>
        <v>Dữ liệu đầu vào</v>
      </c>
    </row>
    <row r="1127" spans="1:3" ht="72">
      <c r="A1127" s="515" t="str">
        <f>IF('2.YCCN-Usecase'!A1125="","",'2.YCCN-Usecase'!A1125)</f>
        <v/>
      </c>
      <c r="B1127" s="126" t="str">
        <f>_xlfn.CONCAT('2.YCCN-Usecase'!B1125,'2.YCCN-Usecase'!E1125)</f>
        <v>QTHT viết bổ sung các operator mới để hỗ trợ việc ETL dữ liệu. Hệ thống cho phép gọi đến các Operator đó để phục vụ Đồng bộ dữ liệu ngành Công Thương</v>
      </c>
      <c r="C1127" s="127" t="str">
        <f t="shared" si="17"/>
        <v>Dữ liệu đầu vào</v>
      </c>
    </row>
    <row r="1128" spans="1:3" ht="54">
      <c r="A1128" s="515" t="str">
        <f>IF('2.YCCN-Usecase'!A1126="","",'2.YCCN-Usecase'!A1126)</f>
        <v/>
      </c>
      <c r="B1128" s="126" t="str">
        <f>_xlfn.CONCAT('2.YCCN-Usecase'!B1126,'2.YCCN-Usecase'!E1126)</f>
        <v>QTHT cấu hình lập lịch định kỳ chạy ETL. Hệ thống chạy định kỳ theo đúng cấu hình để phục vụ Đồng bộ dữ liệu ngành Công Thương</v>
      </c>
      <c r="C1128" s="127" t="str">
        <f t="shared" si="17"/>
        <v>Dữ liệu đầu vào</v>
      </c>
    </row>
    <row r="1129" spans="1:3" ht="54">
      <c r="A1129" s="515" t="str">
        <f>IF('2.YCCN-Usecase'!A1127="","",'2.YCCN-Usecase'!A1127)</f>
        <v/>
      </c>
      <c r="B1129" s="126" t="str">
        <f>_xlfn.CONCAT('2.YCCN-Usecase'!B1127,'2.YCCN-Usecase'!E1127)</f>
        <v>QTHT lưu tác vụ ETL dưới dạng file .py được tổ chức trong cây thư mục. Hệ thống lưu và quản lý file .py của tác vụ Đồng bộ dữ liệu ngành Công Thương</v>
      </c>
      <c r="C1129" s="127" t="str">
        <f t="shared" si="17"/>
        <v>Dữ liệu đầu vào</v>
      </c>
    </row>
    <row r="1130" spans="1:3" ht="54">
      <c r="A1130" s="515" t="str">
        <f>IF('2.YCCN-Usecase'!A1128="","",'2.YCCN-Usecase'!A1128)</f>
        <v/>
      </c>
      <c r="B1130" s="126" t="str">
        <f>_xlfn.CONCAT('2.YCCN-Usecase'!B1128,'2.YCCN-Usecase'!E1128)</f>
        <v>QTHT tải job ETL dưới dạng file .py. Hệ thống xuất ra file tương ứng với tác vụ Đồng bộ dữ liệu ngành Công Thương</v>
      </c>
      <c r="C1130" s="127" t="str">
        <f t="shared" si="17"/>
        <v>Dữ liệu đầu vào</v>
      </c>
    </row>
    <row r="1131" spans="1:3">
      <c r="A1131" s="515" t="str">
        <f>IF('2.YCCN-Usecase'!A1129="","",'2.YCCN-Usecase'!A1129)</f>
        <v>C</v>
      </c>
      <c r="B1131" s="126" t="str">
        <f>_xlfn.CONCAT('2.YCCN-Usecase'!B1129,'2.YCCN-Usecase'!E1129)</f>
        <v>Phần mềm nền tảng giao diện dữ liệu</v>
      </c>
      <c r="C1131" s="127" t="str">
        <f t="shared" si="17"/>
        <v/>
      </c>
    </row>
    <row r="1132" spans="1:3" ht="36">
      <c r="A1132" s="515" t="str">
        <f>IF('2.YCCN-Usecase'!A1130="","",'2.YCCN-Usecase'!A1130)</f>
        <v>V</v>
      </c>
      <c r="B1132" s="126" t="str">
        <f>_xlfn.CONCAT('2.YCCN-Usecase'!B1130,'2.YCCN-Usecase'!E1130)</f>
        <v>Phần mềm quản lý giao diện lập trình ứng dụng (API)</v>
      </c>
      <c r="C1132" s="127" t="str">
        <f t="shared" si="17"/>
        <v/>
      </c>
    </row>
    <row r="1133" spans="1:3">
      <c r="A1133" s="515" t="str">
        <f>IF('2.YCCN-Usecase'!A1131="","",'2.YCCN-Usecase'!A1131)</f>
        <v>V.1</v>
      </c>
      <c r="B1133" s="126" t="str">
        <f>_xlfn.CONCAT('2.YCCN-Usecase'!B1131,'2.YCCN-Usecase'!E1131)</f>
        <v>Quản lý API</v>
      </c>
      <c r="C1133" s="127" t="str">
        <f t="shared" si="17"/>
        <v/>
      </c>
    </row>
    <row r="1134" spans="1:3">
      <c r="A1134" s="515">
        <f>IF('2.YCCN-Usecase'!A1132="","",'2.YCCN-Usecase'!A1132)</f>
        <v>126</v>
      </c>
      <c r="B1134" s="126" t="str">
        <f>_xlfn.CONCAT('2.YCCN-Usecase'!B1132,'2.YCCN-Usecase'!E1132)</f>
        <v>Quản lý API</v>
      </c>
      <c r="C1134" s="127" t="str">
        <f t="shared" si="17"/>
        <v/>
      </c>
    </row>
    <row r="1135" spans="1:3" ht="36">
      <c r="A1135" s="515" t="str">
        <f>IF('2.YCCN-Usecase'!A1133="","",'2.YCCN-Usecase'!A1133)</f>
        <v/>
      </c>
      <c r="B1135" s="126" t="str">
        <f>_xlfn.CONCAT('2.YCCN-Usecase'!B1133,'2.YCCN-Usecase'!E1133)</f>
        <v>QTHT chọn để truy cập trang quản lý API trên thanh menu</v>
      </c>
      <c r="C1135" s="127" t="str">
        <f t="shared" si="17"/>
        <v>Dữ liệu đầu vào</v>
      </c>
    </row>
    <row r="1136" spans="1:3">
      <c r="A1136" s="515" t="str">
        <f>IF('2.YCCN-Usecase'!A1134="","",'2.YCCN-Usecase'!A1134)</f>
        <v/>
      </c>
      <c r="B1136" s="126" t="str">
        <f>_xlfn.CONCAT('2.YCCN-Usecase'!B1134,'2.YCCN-Usecase'!E1134)</f>
        <v>QTHT xem danh sách API dạng lưới</v>
      </c>
      <c r="C1136" s="127" t="str">
        <f t="shared" si="17"/>
        <v>Dữ liệu đầu ra</v>
      </c>
    </row>
    <row r="1137" spans="1:3">
      <c r="A1137" s="515" t="str">
        <f>IF('2.YCCN-Usecase'!A1135="","",'2.YCCN-Usecase'!A1135)</f>
        <v/>
      </c>
      <c r="B1137" s="126" t="str">
        <f>_xlfn.CONCAT('2.YCCN-Usecase'!B1135,'2.YCCN-Usecase'!E1135)</f>
        <v>QTHT xem danh sách API dạng bảng</v>
      </c>
      <c r="C1137" s="127" t="str">
        <f t="shared" si="17"/>
        <v>Dữ liệu đầu ra</v>
      </c>
    </row>
    <row r="1138" spans="1:3">
      <c r="A1138" s="515" t="str">
        <f>IF('2.YCCN-Usecase'!A1136="","",'2.YCCN-Usecase'!A1136)</f>
        <v/>
      </c>
      <c r="B1138" s="126" t="str">
        <f>_xlfn.CONCAT('2.YCCN-Usecase'!B1136,'2.YCCN-Usecase'!E1136)</f>
        <v>QTHT chọn API để xem chi tiết API</v>
      </c>
      <c r="C1138" s="127" t="str">
        <f t="shared" si="17"/>
        <v>Dữ liệu đầu ra</v>
      </c>
    </row>
    <row r="1139" spans="1:3">
      <c r="A1139" s="515" t="str">
        <f>IF('2.YCCN-Usecase'!A1137="","",'2.YCCN-Usecase'!A1137)</f>
        <v/>
      </c>
      <c r="B1139" s="126" t="str">
        <f>_xlfn.CONCAT('2.YCCN-Usecase'!B1137,'2.YCCN-Usecase'!E1137)</f>
        <v>QTHT chọn nút xóa để xóa API</v>
      </c>
      <c r="C1139" s="127" t="str">
        <f t="shared" si="17"/>
        <v>Yêu cầu truy vấn</v>
      </c>
    </row>
    <row r="1140" spans="1:3" ht="36">
      <c r="A1140" s="515" t="str">
        <f>IF('2.YCCN-Usecase'!A1138="","",'2.YCCN-Usecase'!A1138)</f>
        <v/>
      </c>
      <c r="B1140" s="126" t="str">
        <f>_xlfn.CONCAT('2.YCCN-Usecase'!B1138,'2.YCCN-Usecase'!E1138)</f>
        <v>QTHT chọn nút tải CSV để tải về danh sách API dưới dạng file CSV</v>
      </c>
      <c r="C1140" s="127" t="str">
        <f t="shared" si="17"/>
        <v>Dữ liệu đầu vào</v>
      </c>
    </row>
    <row r="1141" spans="1:3">
      <c r="A1141" s="515" t="str">
        <f>IF('2.YCCN-Usecase'!A1139="","",'2.YCCN-Usecase'!A1139)</f>
        <v/>
      </c>
      <c r="B1141" s="126" t="str">
        <f>_xlfn.CONCAT('2.YCCN-Usecase'!B1139,'2.YCCN-Usecase'!E1139)</f>
        <v>QTHT chọn nút in để in ra danh sách API</v>
      </c>
      <c r="C1141" s="127" t="str">
        <f t="shared" si="17"/>
        <v>Dữ liệu đầu vào</v>
      </c>
    </row>
    <row r="1142" spans="1:3" ht="36">
      <c r="A1142" s="515" t="str">
        <f>IF('2.YCCN-Usecase'!A1140="","",'2.YCCN-Usecase'!A1140)</f>
        <v/>
      </c>
      <c r="B1142" s="126" t="str">
        <f>_xlfn.CONCAT('2.YCCN-Usecase'!B1140,'2.YCCN-Usecase'!E1140)</f>
        <v>QTHT chọn nút xem cột để lựa chọn các cột thông tin trong danh sách API</v>
      </c>
      <c r="C1142" s="127" t="str">
        <f t="shared" si="17"/>
        <v>Dữ liệu đầu ra</v>
      </c>
    </row>
    <row r="1143" spans="1:3">
      <c r="A1143" s="515" t="str">
        <f>IF('2.YCCN-Usecase'!A1141="","",'2.YCCN-Usecase'!A1141)</f>
        <v/>
      </c>
      <c r="B1143" s="126" t="str">
        <f>_xlfn.CONCAT('2.YCCN-Usecase'!B1141,'2.YCCN-Usecase'!E1141)</f>
        <v>QTHT chọn nút tạo API để tạo API</v>
      </c>
      <c r="C1143" s="127" t="str">
        <f t="shared" si="17"/>
        <v>Dữ liệu đầu vào</v>
      </c>
    </row>
    <row r="1144" spans="1:3">
      <c r="A1144" s="515">
        <f>IF('2.YCCN-Usecase'!A1142="","",'2.YCCN-Usecase'!A1142)</f>
        <v>127</v>
      </c>
      <c r="B1144" s="126" t="str">
        <f>_xlfn.CONCAT('2.YCCN-Usecase'!B1142,'2.YCCN-Usecase'!E1142)</f>
        <v>Quản lý API (trên cổng API)</v>
      </c>
      <c r="C1144" s="127" t="str">
        <f t="shared" si="17"/>
        <v/>
      </c>
    </row>
    <row r="1145" spans="1:3" ht="36">
      <c r="A1145" s="515" t="str">
        <f>IF('2.YCCN-Usecase'!A1143="","",'2.YCCN-Usecase'!A1143)</f>
        <v/>
      </c>
      <c r="B1145" s="126" t="str">
        <f>_xlfn.CONCAT('2.YCCN-Usecase'!B1143,'2.YCCN-Usecase'!E1143)</f>
        <v>NSD chọn để truy cập trang quản lý API (trên cổng API) trên thanh menu</v>
      </c>
      <c r="C1145" s="127" t="str">
        <f t="shared" si="17"/>
        <v>Dữ liệu đầu vào</v>
      </c>
    </row>
    <row r="1146" spans="1:3">
      <c r="A1146" s="515" t="str">
        <f>IF('2.YCCN-Usecase'!A1144="","",'2.YCCN-Usecase'!A1144)</f>
        <v/>
      </c>
      <c r="B1146" s="126" t="str">
        <f>_xlfn.CONCAT('2.YCCN-Usecase'!B1144,'2.YCCN-Usecase'!E1144)</f>
        <v>NSD xem danh sách API (trên cổng API) dạng lưới</v>
      </c>
      <c r="C1146" s="127" t="str">
        <f t="shared" si="17"/>
        <v>Dữ liệu đầu ra</v>
      </c>
    </row>
    <row r="1147" spans="1:3">
      <c r="A1147" s="515" t="str">
        <f>IF('2.YCCN-Usecase'!A1145="","",'2.YCCN-Usecase'!A1145)</f>
        <v/>
      </c>
      <c r="B1147" s="126" t="str">
        <f>_xlfn.CONCAT('2.YCCN-Usecase'!B1145,'2.YCCN-Usecase'!E1145)</f>
        <v>NSD xem danh sách API (trên cổng API) dạng bảng</v>
      </c>
      <c r="C1147" s="127" t="str">
        <f t="shared" si="17"/>
        <v>Dữ liệu đầu ra</v>
      </c>
    </row>
    <row r="1148" spans="1:3" ht="36">
      <c r="A1148" s="515" t="str">
        <f>IF('2.YCCN-Usecase'!A1146="","",'2.YCCN-Usecase'!A1146)</f>
        <v/>
      </c>
      <c r="B1148" s="126" t="str">
        <f>_xlfn.CONCAT('2.YCCN-Usecase'!B1146,'2.YCCN-Usecase'!E1146)</f>
        <v>NSD chọn API (trên cổng API) để xem chi tiết API (trên cổng API)</v>
      </c>
      <c r="C1148" s="127" t="str">
        <f t="shared" si="17"/>
        <v>Dữ liệu đầu ra</v>
      </c>
    </row>
    <row r="1149" spans="1:3">
      <c r="A1149" s="515" t="str">
        <f>IF('2.YCCN-Usecase'!A1147="","",'2.YCCN-Usecase'!A1147)</f>
        <v/>
      </c>
      <c r="B1149" s="126" t="str">
        <f>_xlfn.CONCAT('2.YCCN-Usecase'!B1147,'2.YCCN-Usecase'!E1147)</f>
        <v>NSD chọn nút xóa để xóa API (trên cổng API)</v>
      </c>
      <c r="C1149" s="127" t="str">
        <f t="shared" si="17"/>
        <v>Yêu cầu truy vấn</v>
      </c>
    </row>
    <row r="1150" spans="1:3" ht="36">
      <c r="A1150" s="515" t="str">
        <f>IF('2.YCCN-Usecase'!A1148="","",'2.YCCN-Usecase'!A1148)</f>
        <v/>
      </c>
      <c r="B1150" s="126" t="str">
        <f>_xlfn.CONCAT('2.YCCN-Usecase'!B1148,'2.YCCN-Usecase'!E1148)</f>
        <v>NSD chọn nút tải CSV để tải về danh sách API (trên cổng API) dưới dạng file CSV</v>
      </c>
      <c r="C1150" s="127" t="str">
        <f t="shared" si="17"/>
        <v>Dữ liệu đầu vào</v>
      </c>
    </row>
    <row r="1151" spans="1:3" ht="36">
      <c r="A1151" s="515" t="str">
        <f>IF('2.YCCN-Usecase'!A1149="","",'2.YCCN-Usecase'!A1149)</f>
        <v/>
      </c>
      <c r="B1151" s="126" t="str">
        <f>_xlfn.CONCAT('2.YCCN-Usecase'!B1149,'2.YCCN-Usecase'!E1149)</f>
        <v>NSD chọn nút in để in ra danh sách API (trên cổng API)</v>
      </c>
      <c r="C1151" s="127" t="str">
        <f t="shared" si="17"/>
        <v>Dữ liệu đầu vào</v>
      </c>
    </row>
    <row r="1152" spans="1:3" ht="36">
      <c r="A1152" s="515" t="str">
        <f>IF('2.YCCN-Usecase'!A1150="","",'2.YCCN-Usecase'!A1150)</f>
        <v/>
      </c>
      <c r="B1152" s="126" t="str">
        <f>_xlfn.CONCAT('2.YCCN-Usecase'!B1150,'2.YCCN-Usecase'!E1150)</f>
        <v>NSD chọn nút xem cột để lựa chọn các cột thông tin trong danh sách API (trên cổng API)</v>
      </c>
      <c r="C1152" s="127" t="str">
        <f t="shared" si="17"/>
        <v>Dữ liệu đầu ra</v>
      </c>
    </row>
    <row r="1153" spans="1:3">
      <c r="A1153" s="515" t="str">
        <f>IF('2.YCCN-Usecase'!A1151="","",'2.YCCN-Usecase'!A1151)</f>
        <v/>
      </c>
      <c r="B1153" s="126" t="str">
        <f>_xlfn.CONCAT('2.YCCN-Usecase'!B1151,'2.YCCN-Usecase'!E1151)</f>
        <v>NSD chọn đánh giá chất lượng API theo số sao</v>
      </c>
      <c r="C1153" s="127" t="str">
        <f t="shared" si="17"/>
        <v>Dữ liệu đầu vào</v>
      </c>
    </row>
    <row r="1154" spans="1:3">
      <c r="A1154" s="515">
        <f>IF('2.YCCN-Usecase'!A1152="","",'2.YCCN-Usecase'!A1152)</f>
        <v>128</v>
      </c>
      <c r="B1154" s="126" t="str">
        <f>_xlfn.CONCAT('2.YCCN-Usecase'!B1152,'2.YCCN-Usecase'!E1152)</f>
        <v>Quản lý Service</v>
      </c>
      <c r="C1154" s="127" t="str">
        <f t="shared" si="17"/>
        <v/>
      </c>
    </row>
    <row r="1155" spans="1:3" ht="36">
      <c r="A1155" s="515" t="str">
        <f>IF('2.YCCN-Usecase'!A1153="","",'2.YCCN-Usecase'!A1153)</f>
        <v/>
      </c>
      <c r="B1155" s="126" t="str">
        <f>_xlfn.CONCAT('2.YCCN-Usecase'!B1153,'2.YCCN-Usecase'!E1153)</f>
        <v>QTHT chọn để truy cập trang quản lý Service trên thanh menu</v>
      </c>
      <c r="C1155" s="127" t="str">
        <f t="shared" si="17"/>
        <v>Dữ liệu đầu vào</v>
      </c>
    </row>
    <row r="1156" spans="1:3">
      <c r="A1156" s="515" t="str">
        <f>IF('2.YCCN-Usecase'!A1154="","",'2.YCCN-Usecase'!A1154)</f>
        <v/>
      </c>
      <c r="B1156" s="126" t="str">
        <f>_xlfn.CONCAT('2.YCCN-Usecase'!B1154,'2.YCCN-Usecase'!E1154)</f>
        <v>QTHT xem danh sách Service dạng lưới</v>
      </c>
      <c r="C1156" s="127" t="str">
        <f t="shared" ref="C1156:C1219" si="18">IF(A1156&lt;&gt;"","",IF(OR(ISNUMBER(SEARCH("xem",B1156)),ISNUMBER(SEARCH("sao chép",B1156))),"Dữ liệu đầu ra",IF(OR(ISNUMBER(SEARCH("tìm kiếm",B1156)),ISNUMBER(SEARCH("xóa",B1156)),ISNUMBER(SEARCH("lọc",B1156))),"Yêu cầu truy vấn","Dữ liệu đầu vào")))</f>
        <v>Dữ liệu đầu ra</v>
      </c>
    </row>
    <row r="1157" spans="1:3">
      <c r="A1157" s="515" t="str">
        <f>IF('2.YCCN-Usecase'!A1155="","",'2.YCCN-Usecase'!A1155)</f>
        <v/>
      </c>
      <c r="B1157" s="126" t="str">
        <f>_xlfn.CONCAT('2.YCCN-Usecase'!B1155,'2.YCCN-Usecase'!E1155)</f>
        <v>QTHT xem danh sách Service dạng bảng</v>
      </c>
      <c r="C1157" s="127" t="str">
        <f t="shared" si="18"/>
        <v>Dữ liệu đầu ra</v>
      </c>
    </row>
    <row r="1158" spans="1:3">
      <c r="A1158" s="515" t="str">
        <f>IF('2.YCCN-Usecase'!A1156="","",'2.YCCN-Usecase'!A1156)</f>
        <v/>
      </c>
      <c r="B1158" s="126" t="str">
        <f>_xlfn.CONCAT('2.YCCN-Usecase'!B1156,'2.YCCN-Usecase'!E1156)</f>
        <v>QTHT chọn Serice để xem chi tiết Service</v>
      </c>
      <c r="C1158" s="127" t="str">
        <f t="shared" si="18"/>
        <v>Dữ liệu đầu ra</v>
      </c>
    </row>
    <row r="1159" spans="1:3">
      <c r="A1159" s="515" t="str">
        <f>IF('2.YCCN-Usecase'!A1157="","",'2.YCCN-Usecase'!A1157)</f>
        <v/>
      </c>
      <c r="B1159" s="126" t="str">
        <f>_xlfn.CONCAT('2.YCCN-Usecase'!B1157,'2.YCCN-Usecase'!E1157)</f>
        <v>QTHT chọn nút xóa để xóa Service</v>
      </c>
      <c r="C1159" s="127" t="str">
        <f t="shared" si="18"/>
        <v>Yêu cầu truy vấn</v>
      </c>
    </row>
    <row r="1160" spans="1:3">
      <c r="A1160" s="515" t="str">
        <f>IF('2.YCCN-Usecase'!A1158="","",'2.YCCN-Usecase'!A1158)</f>
        <v/>
      </c>
      <c r="B1160" s="126" t="str">
        <f>_xlfn.CONCAT('2.YCCN-Usecase'!B1158,'2.YCCN-Usecase'!E1158)</f>
        <v>QTHT chọn nút tạo API để tạo API từ Service</v>
      </c>
      <c r="C1160" s="127" t="str">
        <f t="shared" si="18"/>
        <v>Dữ liệu đầu vào</v>
      </c>
    </row>
    <row r="1161" spans="1:3">
      <c r="A1161" s="515" t="str">
        <f>IF('2.YCCN-Usecase'!A1159="","",'2.YCCN-Usecase'!A1159)</f>
        <v/>
      </c>
      <c r="B1161" s="126" t="str">
        <f>_xlfn.CONCAT('2.YCCN-Usecase'!B1159,'2.YCCN-Usecase'!E1159)</f>
        <v>QTHT tìm kiếm Service trên thanh tìm kiếm</v>
      </c>
      <c r="C1161" s="127" t="str">
        <f t="shared" si="18"/>
        <v>Yêu cầu truy vấn</v>
      </c>
    </row>
    <row r="1162" spans="1:3">
      <c r="A1162" s="515" t="str">
        <f>IF('2.YCCN-Usecase'!A1160="","",'2.YCCN-Usecase'!A1160)</f>
        <v/>
      </c>
      <c r="B1162" s="126" t="str">
        <f>_xlfn.CONCAT('2.YCCN-Usecase'!B1160,'2.YCCN-Usecase'!E1160)</f>
        <v>QTHT chọn số lượng Service hiển thị trên bảng</v>
      </c>
      <c r="C1162" s="127" t="str">
        <f t="shared" si="18"/>
        <v>Dữ liệu đầu vào</v>
      </c>
    </row>
    <row r="1163" spans="1:3">
      <c r="A1163" s="515" t="str">
        <f>IF('2.YCCN-Usecase'!A1161="","",'2.YCCN-Usecase'!A1161)</f>
        <v/>
      </c>
      <c r="B1163" s="126" t="str">
        <f>_xlfn.CONCAT('2.YCCN-Usecase'!B1161,'2.YCCN-Usecase'!E1161)</f>
        <v>QTHT chọn nút tạo Service để tạo Service</v>
      </c>
      <c r="C1163" s="127" t="str">
        <f t="shared" si="18"/>
        <v>Dữ liệu đầu vào</v>
      </c>
    </row>
    <row r="1164" spans="1:3">
      <c r="A1164" s="515">
        <f>IF('2.YCCN-Usecase'!A1162="","",'2.YCCN-Usecase'!A1162)</f>
        <v>129</v>
      </c>
      <c r="B1164" s="126" t="str">
        <f>_xlfn.CONCAT('2.YCCN-Usecase'!B1162,'2.YCCN-Usecase'!E1162)</f>
        <v>Quản lý API Product</v>
      </c>
      <c r="C1164" s="127" t="str">
        <f t="shared" si="18"/>
        <v/>
      </c>
    </row>
    <row r="1165" spans="1:3" ht="36">
      <c r="A1165" s="515" t="str">
        <f>IF('2.YCCN-Usecase'!A1163="","",'2.YCCN-Usecase'!A1163)</f>
        <v/>
      </c>
      <c r="B1165" s="126" t="str">
        <f>_xlfn.CONCAT('2.YCCN-Usecase'!B1163,'2.YCCN-Usecase'!E1163)</f>
        <v>QTHT chọn để truy cập trang quản lý API Product trên thanh menu</v>
      </c>
      <c r="C1165" s="127" t="str">
        <f t="shared" si="18"/>
        <v>Dữ liệu đầu vào</v>
      </c>
    </row>
    <row r="1166" spans="1:3">
      <c r="A1166" s="515" t="str">
        <f>IF('2.YCCN-Usecase'!A1164="","",'2.YCCN-Usecase'!A1164)</f>
        <v/>
      </c>
      <c r="B1166" s="126" t="str">
        <f>_xlfn.CONCAT('2.YCCN-Usecase'!B1164,'2.YCCN-Usecase'!E1164)</f>
        <v>QTHT xem danh sách API Product dạng lưới</v>
      </c>
      <c r="C1166" s="127" t="str">
        <f t="shared" si="18"/>
        <v>Dữ liệu đầu ra</v>
      </c>
    </row>
    <row r="1167" spans="1:3">
      <c r="A1167" s="515" t="str">
        <f>IF('2.YCCN-Usecase'!A1165="","",'2.YCCN-Usecase'!A1165)</f>
        <v/>
      </c>
      <c r="B1167" s="126" t="str">
        <f>_xlfn.CONCAT('2.YCCN-Usecase'!B1165,'2.YCCN-Usecase'!E1165)</f>
        <v>QTHT xem danh sách API Product dạng bảng</v>
      </c>
      <c r="C1167" s="127" t="str">
        <f t="shared" si="18"/>
        <v>Dữ liệu đầu ra</v>
      </c>
    </row>
    <row r="1168" spans="1:3">
      <c r="A1168" s="515" t="str">
        <f>IF('2.YCCN-Usecase'!A1166="","",'2.YCCN-Usecase'!A1166)</f>
        <v/>
      </c>
      <c r="B1168" s="126" t="str">
        <f>_xlfn.CONCAT('2.YCCN-Usecase'!B1166,'2.YCCN-Usecase'!E1166)</f>
        <v>QTHT chọn API Product để xem chi tiết API Product</v>
      </c>
      <c r="C1168" s="127" t="str">
        <f t="shared" si="18"/>
        <v>Dữ liệu đầu ra</v>
      </c>
    </row>
    <row r="1169" spans="1:3">
      <c r="A1169" s="515" t="str">
        <f>IF('2.YCCN-Usecase'!A1167="","",'2.YCCN-Usecase'!A1167)</f>
        <v/>
      </c>
      <c r="B1169" s="126" t="str">
        <f>_xlfn.CONCAT('2.YCCN-Usecase'!B1167,'2.YCCN-Usecase'!E1167)</f>
        <v>QTHT chọn nút xóa để xóa API Product</v>
      </c>
      <c r="C1169" s="127" t="str">
        <f t="shared" si="18"/>
        <v>Yêu cầu truy vấn</v>
      </c>
    </row>
    <row r="1170" spans="1:3" ht="36">
      <c r="A1170" s="515" t="str">
        <f>IF('2.YCCN-Usecase'!A1168="","",'2.YCCN-Usecase'!A1168)</f>
        <v/>
      </c>
      <c r="B1170" s="126" t="str">
        <f>_xlfn.CONCAT('2.YCCN-Usecase'!B1168,'2.YCCN-Usecase'!E1168)</f>
        <v>QTHT chọn nút tải CSV để tải về danh sách API Product dưới dạng file CSV</v>
      </c>
      <c r="C1170" s="127" t="str">
        <f t="shared" si="18"/>
        <v>Dữ liệu đầu vào</v>
      </c>
    </row>
    <row r="1171" spans="1:3">
      <c r="A1171" s="515" t="str">
        <f>IF('2.YCCN-Usecase'!A1169="","",'2.YCCN-Usecase'!A1169)</f>
        <v/>
      </c>
      <c r="B1171" s="126" t="str">
        <f>_xlfn.CONCAT('2.YCCN-Usecase'!B1169,'2.YCCN-Usecase'!E1169)</f>
        <v>QTHT chọn nút in để in ra danh sách API Product</v>
      </c>
      <c r="C1171" s="127" t="str">
        <f t="shared" si="18"/>
        <v>Dữ liệu đầu vào</v>
      </c>
    </row>
    <row r="1172" spans="1:3" ht="36">
      <c r="A1172" s="515" t="str">
        <f>IF('2.YCCN-Usecase'!A1170="","",'2.YCCN-Usecase'!A1170)</f>
        <v/>
      </c>
      <c r="B1172" s="126" t="str">
        <f>_xlfn.CONCAT('2.YCCN-Usecase'!B1170,'2.YCCN-Usecase'!E1170)</f>
        <v>QTHT chọn nút xem cột để lựa chọn các cột thông tin trong danh sách API Product</v>
      </c>
      <c r="C1172" s="127" t="str">
        <f t="shared" si="18"/>
        <v>Dữ liệu đầu ra</v>
      </c>
    </row>
    <row r="1173" spans="1:3">
      <c r="A1173" s="515" t="str">
        <f>IF('2.YCCN-Usecase'!A1171="","",'2.YCCN-Usecase'!A1171)</f>
        <v/>
      </c>
      <c r="B1173" s="126" t="str">
        <f>_xlfn.CONCAT('2.YCCN-Usecase'!B1171,'2.YCCN-Usecase'!E1171)</f>
        <v>QTHT chọn nút tạo để tạo API Product</v>
      </c>
      <c r="C1173" s="127" t="str">
        <f t="shared" si="18"/>
        <v>Dữ liệu đầu vào</v>
      </c>
    </row>
    <row r="1174" spans="1:3">
      <c r="A1174" s="515">
        <f>IF('2.YCCN-Usecase'!A1172="","",'2.YCCN-Usecase'!A1172)</f>
        <v>130</v>
      </c>
      <c r="B1174" s="126" t="str">
        <f>_xlfn.CONCAT('2.YCCN-Usecase'!B1172,'2.YCCN-Usecase'!E1172)</f>
        <v>Quản lý Scope</v>
      </c>
      <c r="C1174" s="127" t="str">
        <f t="shared" si="18"/>
        <v/>
      </c>
    </row>
    <row r="1175" spans="1:3" ht="36">
      <c r="A1175" s="515" t="str">
        <f>IF('2.YCCN-Usecase'!A1173="","",'2.YCCN-Usecase'!A1173)</f>
        <v/>
      </c>
      <c r="B1175" s="126" t="str">
        <f>_xlfn.CONCAT('2.YCCN-Usecase'!B1173,'2.YCCN-Usecase'!E1173)</f>
        <v>QTHT chọn để truy cập trang quản lý Scope trên thanh menu</v>
      </c>
      <c r="C1175" s="127" t="str">
        <f t="shared" si="18"/>
        <v>Dữ liệu đầu vào</v>
      </c>
    </row>
    <row r="1176" spans="1:3">
      <c r="A1176" s="515" t="str">
        <f>IF('2.YCCN-Usecase'!A1174="","",'2.YCCN-Usecase'!A1174)</f>
        <v/>
      </c>
      <c r="B1176" s="126" t="str">
        <f>_xlfn.CONCAT('2.YCCN-Usecase'!B1174,'2.YCCN-Usecase'!E1174)</f>
        <v>QTHT xem danh sách Scope dạng bảng</v>
      </c>
      <c r="C1176" s="127" t="str">
        <f t="shared" si="18"/>
        <v>Dữ liệu đầu ra</v>
      </c>
    </row>
    <row r="1177" spans="1:3">
      <c r="A1177" s="515" t="str">
        <f>IF('2.YCCN-Usecase'!A1175="","",'2.YCCN-Usecase'!A1175)</f>
        <v/>
      </c>
      <c r="B1177" s="126" t="str">
        <f>_xlfn.CONCAT('2.YCCN-Usecase'!B1175,'2.YCCN-Usecase'!E1175)</f>
        <v>QTHT chọn Scope để xem chi tiết Scope</v>
      </c>
      <c r="C1177" s="127" t="str">
        <f t="shared" si="18"/>
        <v>Dữ liệu đầu ra</v>
      </c>
    </row>
    <row r="1178" spans="1:3">
      <c r="A1178" s="515" t="str">
        <f>IF('2.YCCN-Usecase'!A1176="","",'2.YCCN-Usecase'!A1176)</f>
        <v/>
      </c>
      <c r="B1178" s="126" t="str">
        <f>_xlfn.CONCAT('2.YCCN-Usecase'!B1176,'2.YCCN-Usecase'!E1176)</f>
        <v>QTHT chọn nút xóa để xóa Scope</v>
      </c>
      <c r="C1178" s="127" t="str">
        <f t="shared" si="18"/>
        <v>Yêu cầu truy vấn</v>
      </c>
    </row>
    <row r="1179" spans="1:3">
      <c r="A1179" s="515" t="str">
        <f>IF('2.YCCN-Usecase'!A1177="","",'2.YCCN-Usecase'!A1177)</f>
        <v/>
      </c>
      <c r="B1179" s="126" t="str">
        <f>_xlfn.CONCAT('2.YCCN-Usecase'!B1177,'2.YCCN-Usecase'!E1177)</f>
        <v>QTHT chọn nút sửa để sửa Scope</v>
      </c>
      <c r="C1179" s="127" t="str">
        <f t="shared" si="18"/>
        <v>Dữ liệu đầu vào</v>
      </c>
    </row>
    <row r="1180" spans="1:3">
      <c r="A1180" s="515" t="str">
        <f>IF('2.YCCN-Usecase'!A1178="","",'2.YCCN-Usecase'!A1178)</f>
        <v/>
      </c>
      <c r="B1180" s="126" t="str">
        <f>_xlfn.CONCAT('2.YCCN-Usecase'!B1178,'2.YCCN-Usecase'!E1178)</f>
        <v>QTHT chọn nút tạo để tạo Scope</v>
      </c>
      <c r="C1180" s="127" t="str">
        <f t="shared" si="18"/>
        <v>Dữ liệu đầu vào</v>
      </c>
    </row>
    <row r="1181" spans="1:3">
      <c r="A1181" s="515" t="str">
        <f>IF('2.YCCN-Usecase'!A1179="","",'2.YCCN-Usecase'!A1179)</f>
        <v/>
      </c>
      <c r="B1181" s="126" t="str">
        <f>_xlfn.CONCAT('2.YCCN-Usecase'!B1179,'2.YCCN-Usecase'!E1179)</f>
        <v>QTHT tìm kiếm Scope trên thanh tìm kiếm</v>
      </c>
      <c r="C1181" s="127" t="str">
        <f t="shared" si="18"/>
        <v>Yêu cầu truy vấn</v>
      </c>
    </row>
    <row r="1182" spans="1:3">
      <c r="A1182" s="515" t="str">
        <f>IF('2.YCCN-Usecase'!A1180="","",'2.YCCN-Usecase'!A1180)</f>
        <v/>
      </c>
      <c r="B1182" s="126" t="str">
        <f>_xlfn.CONCAT('2.YCCN-Usecase'!B1180,'2.YCCN-Usecase'!E1180)</f>
        <v>QTHT chọn số lượng Scope hiển thị trên bảng</v>
      </c>
      <c r="C1182" s="127" t="str">
        <f t="shared" si="18"/>
        <v>Dữ liệu đầu vào</v>
      </c>
    </row>
    <row r="1183" spans="1:3" ht="36">
      <c r="A1183" s="515" t="str">
        <f>IF('2.YCCN-Usecase'!A1181="","",'2.YCCN-Usecase'!A1181)</f>
        <v/>
      </c>
      <c r="B1183" s="126" t="str">
        <f>_xlfn.CONCAT('2.YCCN-Usecase'!B1181,'2.YCCN-Usecase'!E1181)</f>
        <v>QTHT chọn nút sử dụng để xem thông tin sử dụng của Scope</v>
      </c>
      <c r="C1183" s="127" t="str">
        <f t="shared" si="18"/>
        <v>Dữ liệu đầu ra</v>
      </c>
    </row>
    <row r="1184" spans="1:3">
      <c r="A1184" s="515">
        <f>IF('2.YCCN-Usecase'!A1182="","",'2.YCCN-Usecase'!A1182)</f>
        <v>131</v>
      </c>
      <c r="B1184" s="126" t="str">
        <f>_xlfn.CONCAT('2.YCCN-Usecase'!B1182,'2.YCCN-Usecase'!E1182)</f>
        <v>Quản lý Policy</v>
      </c>
      <c r="C1184" s="127" t="str">
        <f t="shared" si="18"/>
        <v/>
      </c>
    </row>
    <row r="1185" spans="1:3" ht="36">
      <c r="A1185" s="515" t="str">
        <f>IF('2.YCCN-Usecase'!A1183="","",'2.YCCN-Usecase'!A1183)</f>
        <v/>
      </c>
      <c r="B1185" s="126" t="str">
        <f>_xlfn.CONCAT('2.YCCN-Usecase'!B1183,'2.YCCN-Usecase'!E1183)</f>
        <v>QTHT chọn để truy cập trang quản lý Policy trên thanh menu</v>
      </c>
      <c r="C1185" s="127" t="str">
        <f t="shared" si="18"/>
        <v>Dữ liệu đầu vào</v>
      </c>
    </row>
    <row r="1186" spans="1:3">
      <c r="A1186" s="515" t="str">
        <f>IF('2.YCCN-Usecase'!A1184="","",'2.YCCN-Usecase'!A1184)</f>
        <v/>
      </c>
      <c r="B1186" s="126" t="str">
        <f>_xlfn.CONCAT('2.YCCN-Usecase'!B1184,'2.YCCN-Usecase'!E1184)</f>
        <v>QTHT xem danh sách Policy dạng bảng</v>
      </c>
      <c r="C1186" s="127" t="str">
        <f t="shared" si="18"/>
        <v>Dữ liệu đầu ra</v>
      </c>
    </row>
    <row r="1187" spans="1:3">
      <c r="A1187" s="515" t="str">
        <f>IF('2.YCCN-Usecase'!A1185="","",'2.YCCN-Usecase'!A1185)</f>
        <v/>
      </c>
      <c r="B1187" s="126" t="str">
        <f>_xlfn.CONCAT('2.YCCN-Usecase'!B1185,'2.YCCN-Usecase'!E1185)</f>
        <v>QTHT chọn Policy để xem chi tiết Policy</v>
      </c>
      <c r="C1187" s="127" t="str">
        <f t="shared" si="18"/>
        <v>Dữ liệu đầu ra</v>
      </c>
    </row>
    <row r="1188" spans="1:3">
      <c r="A1188" s="515" t="str">
        <f>IF('2.YCCN-Usecase'!A1186="","",'2.YCCN-Usecase'!A1186)</f>
        <v/>
      </c>
      <c r="B1188" s="126" t="str">
        <f>_xlfn.CONCAT('2.YCCN-Usecase'!B1186,'2.YCCN-Usecase'!E1186)</f>
        <v>QTHT chọn nút xóa để xóa Policy</v>
      </c>
      <c r="C1188" s="127" t="str">
        <f t="shared" si="18"/>
        <v>Yêu cầu truy vấn</v>
      </c>
    </row>
    <row r="1189" spans="1:3">
      <c r="A1189" s="515" t="str">
        <f>IF('2.YCCN-Usecase'!A1187="","",'2.YCCN-Usecase'!A1187)</f>
        <v/>
      </c>
      <c r="B1189" s="126" t="str">
        <f>_xlfn.CONCAT('2.YCCN-Usecase'!B1187,'2.YCCN-Usecase'!E1187)</f>
        <v>QTHT chọn nút sửa để sửa Policy</v>
      </c>
      <c r="C1189" s="127" t="str">
        <f t="shared" si="18"/>
        <v>Dữ liệu đầu vào</v>
      </c>
    </row>
    <row r="1190" spans="1:3">
      <c r="A1190" s="515" t="str">
        <f>IF('2.YCCN-Usecase'!A1188="","",'2.YCCN-Usecase'!A1188)</f>
        <v/>
      </c>
      <c r="B1190" s="126" t="str">
        <f>_xlfn.CONCAT('2.YCCN-Usecase'!B1188,'2.YCCN-Usecase'!E1188)</f>
        <v>QTHT chọn nút tạo để tạo Policy</v>
      </c>
      <c r="C1190" s="127" t="str">
        <f t="shared" si="18"/>
        <v>Dữ liệu đầu vào</v>
      </c>
    </row>
    <row r="1191" spans="1:3">
      <c r="A1191" s="515" t="str">
        <f>IF('2.YCCN-Usecase'!A1189="","",'2.YCCN-Usecase'!A1189)</f>
        <v/>
      </c>
      <c r="B1191" s="126" t="str">
        <f>_xlfn.CONCAT('2.YCCN-Usecase'!B1189,'2.YCCN-Usecase'!E1189)</f>
        <v>QTHT tìm kiếm Policy trên thanh tìm kiếm</v>
      </c>
      <c r="C1191" s="127" t="str">
        <f t="shared" si="18"/>
        <v>Yêu cầu truy vấn</v>
      </c>
    </row>
    <row r="1192" spans="1:3">
      <c r="A1192" s="515" t="str">
        <f>IF('2.YCCN-Usecase'!A1190="","",'2.YCCN-Usecase'!A1190)</f>
        <v/>
      </c>
      <c r="B1192" s="126" t="str">
        <f>_xlfn.CONCAT('2.YCCN-Usecase'!B1190,'2.YCCN-Usecase'!E1190)</f>
        <v>QTHT chọn số lượng Policy hiển thị trên bảng</v>
      </c>
      <c r="C1192" s="127" t="str">
        <f t="shared" si="18"/>
        <v>Dữ liệu đầu vào</v>
      </c>
    </row>
    <row r="1193" spans="1:3">
      <c r="A1193" s="515">
        <f>IF('2.YCCN-Usecase'!A1191="","",'2.YCCN-Usecase'!A1191)</f>
        <v>132</v>
      </c>
      <c r="B1193" s="126" t="str">
        <f>_xlfn.CONCAT('2.YCCN-Usecase'!B1191,'2.YCCN-Usecase'!E1191)</f>
        <v>Tạo mới Rest API</v>
      </c>
      <c r="C1193" s="127" t="str">
        <f t="shared" si="18"/>
        <v/>
      </c>
    </row>
    <row r="1194" spans="1:3">
      <c r="A1194" s="515" t="str">
        <f>IF('2.YCCN-Usecase'!A1192="","",'2.YCCN-Usecase'!A1192)</f>
        <v/>
      </c>
      <c r="B1194" s="126" t="str">
        <f>_xlfn.CONCAT('2.YCCN-Usecase'!B1192,'2.YCCN-Usecase'!E1192)</f>
        <v>QTHT nhập tham số khởi tạo Rest API</v>
      </c>
      <c r="C1194" s="127" t="str">
        <f t="shared" si="18"/>
        <v>Dữ liệu đầu vào</v>
      </c>
    </row>
    <row r="1195" spans="1:3" ht="36">
      <c r="A1195" s="515" t="str">
        <f>IF('2.YCCN-Usecase'!A1193="","",'2.YCCN-Usecase'!A1193)</f>
        <v/>
      </c>
      <c r="B1195" s="126" t="str">
        <f>_xlfn.CONCAT('2.YCCN-Usecase'!B1193,'2.YCCN-Usecase'!E1193)</f>
        <v>QTHT tạo mới Rest API bằng cách import URL theo chuẩn Open API</v>
      </c>
      <c r="C1195" s="127" t="str">
        <f t="shared" si="18"/>
        <v>Dữ liệu đầu vào</v>
      </c>
    </row>
    <row r="1196" spans="1:3" ht="36">
      <c r="A1196" s="515" t="str">
        <f>IF('2.YCCN-Usecase'!A1194="","",'2.YCCN-Usecase'!A1194)</f>
        <v/>
      </c>
      <c r="B1196" s="126" t="str">
        <f>_xlfn.CONCAT('2.YCCN-Usecase'!B1194,'2.YCCN-Usecase'!E1194)</f>
        <v>QTHT tạo mới Rest API bằng cách import File theo chuẩn Open API</v>
      </c>
      <c r="C1196" s="127" t="str">
        <f t="shared" si="18"/>
        <v>Dữ liệu đầu vào</v>
      </c>
    </row>
    <row r="1197" spans="1:3">
      <c r="A1197" s="515">
        <f>IF('2.YCCN-Usecase'!A1195="","",'2.YCCN-Usecase'!A1195)</f>
        <v>133</v>
      </c>
      <c r="B1197" s="126" t="str">
        <f>_xlfn.CONCAT('2.YCCN-Usecase'!B1195,'2.YCCN-Usecase'!E1195)</f>
        <v>Tạo mới SOAP API</v>
      </c>
      <c r="C1197" s="127" t="str">
        <f t="shared" si="18"/>
        <v/>
      </c>
    </row>
    <row r="1198" spans="1:3" ht="36">
      <c r="A1198" s="515" t="str">
        <f>IF('2.YCCN-Usecase'!A1196="","",'2.YCCN-Usecase'!A1196)</f>
        <v/>
      </c>
      <c r="B1198" s="126" t="str">
        <f>_xlfn.CONCAT('2.YCCN-Usecase'!B1196,'2.YCCN-Usecase'!E1196)</f>
        <v>QTHT tạo mới SOAP API bằng cách import WSDL URL</v>
      </c>
      <c r="C1198" s="127" t="str">
        <f t="shared" si="18"/>
        <v>Dữ liệu đầu vào</v>
      </c>
    </row>
    <row r="1199" spans="1:3" ht="36">
      <c r="A1199" s="515" t="str">
        <f>IF('2.YCCN-Usecase'!A1197="","",'2.YCCN-Usecase'!A1197)</f>
        <v/>
      </c>
      <c r="B1199" s="126" t="str">
        <f>_xlfn.CONCAT('2.YCCN-Usecase'!B1197,'2.YCCN-Usecase'!E1197)</f>
        <v>QTHT tạo mới SOAP API bằng cách import WSDL file</v>
      </c>
      <c r="C1199" s="127" t="str">
        <f t="shared" si="18"/>
        <v>Dữ liệu đầu vào</v>
      </c>
    </row>
    <row r="1200" spans="1:3">
      <c r="A1200" s="515" t="str">
        <f>IF('2.YCCN-Usecase'!A1198="","",'2.YCCN-Usecase'!A1198)</f>
        <v/>
      </c>
      <c r="B1200" s="126" t="str">
        <f>_xlfn.CONCAT('2.YCCN-Usecase'!B1198,'2.YCCN-Usecase'!E1198)</f>
        <v>QTHT nhập tham số khởi tạo SOAP API</v>
      </c>
      <c r="C1200" s="127" t="str">
        <f t="shared" si="18"/>
        <v>Dữ liệu đầu vào</v>
      </c>
    </row>
    <row r="1201" spans="1:3">
      <c r="A1201" s="515" t="str">
        <f>IF('2.YCCN-Usecase'!A1199="","",'2.YCCN-Usecase'!A1199)</f>
        <v/>
      </c>
      <c r="B1201" s="126" t="str">
        <f>_xlfn.CONCAT('2.YCCN-Usecase'!B1199,'2.YCCN-Usecase'!E1199)</f>
        <v>QTHT tạo mới Rest API từ SOAP service</v>
      </c>
      <c r="C1201" s="127" t="str">
        <f t="shared" si="18"/>
        <v>Dữ liệu đầu vào</v>
      </c>
    </row>
    <row r="1202" spans="1:3">
      <c r="A1202" s="515">
        <f>IF('2.YCCN-Usecase'!A1200="","",'2.YCCN-Usecase'!A1200)</f>
        <v>134</v>
      </c>
      <c r="B1202" s="126" t="str">
        <f>_xlfn.CONCAT('2.YCCN-Usecase'!B1200,'2.YCCN-Usecase'!E1200)</f>
        <v>Tạo mới API GraphQL</v>
      </c>
      <c r="C1202" s="127" t="str">
        <f t="shared" si="18"/>
        <v/>
      </c>
    </row>
    <row r="1203" spans="1:3" ht="36">
      <c r="A1203" s="515" t="str">
        <f>IF('2.YCCN-Usecase'!A1201="","",'2.YCCN-Usecase'!A1201)</f>
        <v/>
      </c>
      <c r="B1203" s="126" t="str">
        <f>_xlfn.CONCAT('2.YCCN-Usecase'!B1201,'2.YCCN-Usecase'!E1201)</f>
        <v>QTHT tạo mới GraphQL API bằng cách import file GraphQL SDL</v>
      </c>
      <c r="C1203" s="127" t="str">
        <f t="shared" si="18"/>
        <v>Dữ liệu đầu vào</v>
      </c>
    </row>
    <row r="1204" spans="1:3">
      <c r="A1204" s="515" t="str">
        <f>IF('2.YCCN-Usecase'!A1202="","",'2.YCCN-Usecase'!A1202)</f>
        <v/>
      </c>
      <c r="B1204" s="126" t="str">
        <f>_xlfn.CONCAT('2.YCCN-Usecase'!B1202,'2.YCCN-Usecase'!E1202)</f>
        <v>QTHT nhập tham số khởi tạo SOAP API</v>
      </c>
      <c r="C1204" s="127" t="str">
        <f t="shared" si="18"/>
        <v>Dữ liệu đầu vào</v>
      </c>
    </row>
    <row r="1205" spans="1:3">
      <c r="A1205" s="515">
        <f>IF('2.YCCN-Usecase'!A1203="","",'2.YCCN-Usecase'!A1203)</f>
        <v>135</v>
      </c>
      <c r="B1205" s="126" t="str">
        <f>_xlfn.CONCAT('2.YCCN-Usecase'!B1203,'2.YCCN-Usecase'!E1203)</f>
        <v>Tạo mới API từ Service</v>
      </c>
      <c r="C1205" s="127" t="str">
        <f t="shared" si="18"/>
        <v/>
      </c>
    </row>
    <row r="1206" spans="1:3">
      <c r="A1206" s="515" t="str">
        <f>IF('2.YCCN-Usecase'!A1204="","",'2.YCCN-Usecase'!A1204)</f>
        <v/>
      </c>
      <c r="B1206" s="126" t="str">
        <f>_xlfn.CONCAT('2.YCCN-Usecase'!B1204,'2.YCCN-Usecase'!E1204)</f>
        <v>QTHT chọn service để tạo mới API</v>
      </c>
      <c r="C1206" s="127" t="str">
        <f t="shared" si="18"/>
        <v>Dữ liệu đầu vào</v>
      </c>
    </row>
    <row r="1207" spans="1:3">
      <c r="A1207" s="515" t="str">
        <f>IF('2.YCCN-Usecase'!A1205="","",'2.YCCN-Usecase'!A1205)</f>
        <v/>
      </c>
      <c r="B1207" s="126" t="str">
        <f>_xlfn.CONCAT('2.YCCN-Usecase'!B1205,'2.YCCN-Usecase'!E1205)</f>
        <v>QTHT nhập tham số khởi tạo API từ service</v>
      </c>
      <c r="C1207" s="127" t="str">
        <f t="shared" si="18"/>
        <v>Dữ liệu đầu vào</v>
      </c>
    </row>
    <row r="1208" spans="1:3">
      <c r="A1208" s="515">
        <f>IF('2.YCCN-Usecase'!A1206="","",'2.YCCN-Usecase'!A1206)</f>
        <v>136</v>
      </c>
      <c r="B1208" s="126" t="str">
        <f>_xlfn.CONCAT('2.YCCN-Usecase'!B1206,'2.YCCN-Usecase'!E1206)</f>
        <v>Tạo mới API Streaming</v>
      </c>
      <c r="C1208" s="127" t="str">
        <f t="shared" si="18"/>
        <v/>
      </c>
    </row>
    <row r="1209" spans="1:3" ht="36">
      <c r="A1209" s="515" t="str">
        <f>IF('2.YCCN-Usecase'!A1207="","",'2.YCCN-Usecase'!A1207)</f>
        <v/>
      </c>
      <c r="B1209" s="126" t="str">
        <f>_xlfn.CONCAT('2.YCCN-Usecase'!B1207,'2.YCCN-Usecase'!E1207)</f>
        <v>QTHT tạo mới streaming API bằng cách tạo Web Socket API</v>
      </c>
      <c r="C1209" s="127" t="str">
        <f t="shared" si="18"/>
        <v>Dữ liệu đầu vào</v>
      </c>
    </row>
    <row r="1210" spans="1:3" ht="36">
      <c r="A1210" s="515" t="str">
        <f>IF('2.YCCN-Usecase'!A1208="","",'2.YCCN-Usecase'!A1208)</f>
        <v/>
      </c>
      <c r="B1210" s="126" t="str">
        <f>_xlfn.CONCAT('2.YCCN-Usecase'!B1208,'2.YCCN-Usecase'!E1208)</f>
        <v>QTHT tạo mới streaming API bằng cách tạo Webhook API</v>
      </c>
      <c r="C1210" s="127" t="str">
        <f t="shared" si="18"/>
        <v>Dữ liệu đầu vào</v>
      </c>
    </row>
    <row r="1211" spans="1:3">
      <c r="A1211" s="515" t="str">
        <f>IF('2.YCCN-Usecase'!A1209="","",'2.YCCN-Usecase'!A1209)</f>
        <v/>
      </c>
      <c r="B1211" s="126" t="str">
        <f>_xlfn.CONCAT('2.YCCN-Usecase'!B1209,'2.YCCN-Usecase'!E1209)</f>
        <v>QTHT tạo mới streaming API bằng cách tạo SSE API</v>
      </c>
      <c r="C1211" s="127" t="str">
        <f t="shared" si="18"/>
        <v>Dữ liệu đầu vào</v>
      </c>
    </row>
    <row r="1212" spans="1:3" ht="36">
      <c r="A1212" s="515" t="str">
        <f>IF('2.YCCN-Usecase'!A1210="","",'2.YCCN-Usecase'!A1210)</f>
        <v/>
      </c>
      <c r="B1212" s="126" t="str">
        <f>_xlfn.CONCAT('2.YCCN-Usecase'!B1210,'2.YCCN-Usecase'!E1210)</f>
        <v>QTHT tạo mới streaming API bằng cách import cấu hình AsyncAPI</v>
      </c>
      <c r="C1212" s="127" t="str">
        <f t="shared" si="18"/>
        <v>Dữ liệu đầu vào</v>
      </c>
    </row>
    <row r="1213" spans="1:3">
      <c r="A1213" s="515" t="str">
        <f>IF('2.YCCN-Usecase'!A1211="","",'2.YCCN-Usecase'!A1211)</f>
        <v/>
      </c>
      <c r="B1213" s="126" t="str">
        <f>_xlfn.CONCAT('2.YCCN-Usecase'!B1211,'2.YCCN-Usecase'!E1211)</f>
        <v>QTHT nhập tham số khởi tạo Streaming API</v>
      </c>
      <c r="C1213" s="127" t="str">
        <f t="shared" si="18"/>
        <v>Dữ liệu đầu vào</v>
      </c>
    </row>
    <row r="1214" spans="1:3">
      <c r="A1214" s="515">
        <f>IF('2.YCCN-Usecase'!A1212="","",'2.YCCN-Usecase'!A1212)</f>
        <v>137</v>
      </c>
      <c r="B1214" s="126" t="str">
        <f>_xlfn.CONCAT('2.YCCN-Usecase'!B1212,'2.YCCN-Usecase'!E1212)</f>
        <v>Trang tổng quan API</v>
      </c>
      <c r="C1214" s="127" t="str">
        <f t="shared" si="18"/>
        <v/>
      </c>
    </row>
    <row r="1215" spans="1:3">
      <c r="A1215" s="515" t="str">
        <f>IF('2.YCCN-Usecase'!A1213="","",'2.YCCN-Usecase'!A1213)</f>
        <v/>
      </c>
      <c r="B1215" s="126" t="str">
        <f>_xlfn.CONCAT('2.YCCN-Usecase'!B1213,'2.YCCN-Usecase'!E1213)</f>
        <v>QTHT lựa chọn phiên bản API</v>
      </c>
      <c r="C1215" s="127" t="str">
        <f t="shared" si="18"/>
        <v>Dữ liệu đầu vào</v>
      </c>
    </row>
    <row r="1216" spans="1:3" ht="36">
      <c r="A1216" s="515" t="str">
        <f>IF('2.YCCN-Usecase'!A1214="","",'2.YCCN-Usecase'!A1214)</f>
        <v/>
      </c>
      <c r="B1216" s="126" t="str">
        <f>_xlfn.CONCAT('2.YCCN-Usecase'!B1214,'2.YCCN-Usecase'!E1214)</f>
        <v>QTHT tìm kiếm các thông tin của API trong thanh tìm kiếm</v>
      </c>
      <c r="C1216" s="127" t="str">
        <f t="shared" si="18"/>
        <v>Yêu cầu truy vấn</v>
      </c>
    </row>
    <row r="1217" spans="1:3">
      <c r="A1217" s="515" t="str">
        <f>IF('2.YCCN-Usecase'!A1215="","",'2.YCCN-Usecase'!A1215)</f>
        <v/>
      </c>
      <c r="B1217" s="126" t="str">
        <f>_xlfn.CONCAT('2.YCCN-Usecase'!B1215,'2.YCCN-Usecase'!E1215)</f>
        <v>QTHT chọn nút xem để xem API trong Cổng API</v>
      </c>
      <c r="C1217" s="127" t="str">
        <f t="shared" si="18"/>
        <v>Dữ liệu đầu ra</v>
      </c>
    </row>
    <row r="1218" spans="1:3" ht="36">
      <c r="A1218" s="515" t="str">
        <f>IF('2.YCCN-Usecase'!A1216="","",'2.YCCN-Usecase'!A1216)</f>
        <v/>
      </c>
      <c r="B1218" s="126" t="str">
        <f>_xlfn.CONCAT('2.YCCN-Usecase'!B1216,'2.YCCN-Usecase'!E1216)</f>
        <v>QTHT chọn nút tạo phiên bản để tạo phiên bản mới cho API</v>
      </c>
      <c r="C1218" s="127" t="str">
        <f t="shared" si="18"/>
        <v>Dữ liệu đầu vào</v>
      </c>
    </row>
    <row r="1219" spans="1:3">
      <c r="A1219" s="515" t="str">
        <f>IF('2.YCCN-Usecase'!A1217="","",'2.YCCN-Usecase'!A1217)</f>
        <v/>
      </c>
      <c r="B1219" s="126" t="str">
        <f>_xlfn.CONCAT('2.YCCN-Usecase'!B1217,'2.YCCN-Usecase'!E1217)</f>
        <v>QTHT chọn nút tải về API để tải về API</v>
      </c>
      <c r="C1219" s="127" t="str">
        <f t="shared" si="18"/>
        <v>Dữ liệu đầu vào</v>
      </c>
    </row>
    <row r="1220" spans="1:3">
      <c r="A1220" s="515" t="str">
        <f>IF('2.YCCN-Usecase'!A1218="","",'2.YCCN-Usecase'!A1218)</f>
        <v/>
      </c>
      <c r="B1220" s="126" t="str">
        <f>_xlfn.CONCAT('2.YCCN-Usecase'!B1218,'2.YCCN-Usecase'!E1218)</f>
        <v>QTHT chọn nút xóa API để xóa API</v>
      </c>
      <c r="C1220" s="127" t="str">
        <f t="shared" ref="C1220:C1283" si="19">IF(A1220&lt;&gt;"","",IF(OR(ISNUMBER(SEARCH("xem",B1220)),ISNUMBER(SEARCH("sao chép",B1220))),"Dữ liệu đầu ra",IF(OR(ISNUMBER(SEARCH("tìm kiếm",B1220)),ISNUMBER(SEARCH("xóa",B1220)),ISNUMBER(SEARCH("lọc",B1220))),"Yêu cầu truy vấn","Dữ liệu đầu vào")))</f>
        <v>Yêu cầu truy vấn</v>
      </c>
    </row>
    <row r="1221" spans="1:3" ht="36">
      <c r="A1221" s="515" t="str">
        <f>IF('2.YCCN-Usecase'!A1219="","",'2.YCCN-Usecase'!A1219)</f>
        <v/>
      </c>
      <c r="B1221" s="126" t="str">
        <f>_xlfn.CONCAT('2.YCCN-Usecase'!B1219,'2.YCCN-Usecase'!E1219)</f>
        <v>QTHT xem tiến độ thực hiện các bước để xuất bản API</v>
      </c>
      <c r="C1221" s="127" t="str">
        <f t="shared" si="19"/>
        <v>Dữ liệu đầu ra</v>
      </c>
    </row>
    <row r="1222" spans="1:3">
      <c r="A1222" s="515" t="str">
        <f>IF('2.YCCN-Usecase'!A1220="","",'2.YCCN-Usecase'!A1220)</f>
        <v/>
      </c>
      <c r="B1222" s="126" t="str">
        <f>_xlfn.CONCAT('2.YCCN-Usecase'!B1220,'2.YCCN-Usecase'!E1220)</f>
        <v xml:space="preserve">QTHT xem thông tin tổng quan về API </v>
      </c>
      <c r="C1222" s="127" t="str">
        <f t="shared" si="19"/>
        <v>Dữ liệu đầu ra</v>
      </c>
    </row>
    <row r="1223" spans="1:3">
      <c r="A1223" s="515">
        <f>IF('2.YCCN-Usecase'!A1221="","",'2.YCCN-Usecase'!A1221)</f>
        <v>138</v>
      </c>
      <c r="B1223" s="126" t="str">
        <f>_xlfn.CONCAT('2.YCCN-Usecase'!B1221,'2.YCCN-Usecase'!E1221)</f>
        <v>Thông tin chung cho API</v>
      </c>
      <c r="C1223" s="127" t="str">
        <f t="shared" si="19"/>
        <v/>
      </c>
    </row>
    <row r="1224" spans="1:3">
      <c r="A1224" s="515" t="str">
        <f>IF('2.YCCN-Usecase'!A1222="","",'2.YCCN-Usecase'!A1222)</f>
        <v/>
      </c>
      <c r="B1224" s="126" t="str">
        <f>_xlfn.CONCAT('2.YCCN-Usecase'!B1222,'2.YCCN-Usecase'!E1222)</f>
        <v>QTHT tải ảnh/xóa ảnh Thumbnail cho API</v>
      </c>
      <c r="C1224" s="127" t="str">
        <f t="shared" si="19"/>
        <v>Yêu cầu truy vấn</v>
      </c>
    </row>
    <row r="1225" spans="1:3">
      <c r="A1225" s="515" t="str">
        <f>IF('2.YCCN-Usecase'!A1223="","",'2.YCCN-Usecase'!A1223)</f>
        <v/>
      </c>
      <c r="B1225" s="126" t="str">
        <f>_xlfn.CONCAT('2.YCCN-Usecase'!B1223,'2.YCCN-Usecase'!E1223)</f>
        <v>QTHT cập nhật thông tin chung của API</v>
      </c>
      <c r="C1225" s="127" t="str">
        <f t="shared" si="19"/>
        <v>Dữ liệu đầu vào</v>
      </c>
    </row>
    <row r="1226" spans="1:3">
      <c r="A1226" s="515" t="str">
        <f>IF('2.YCCN-Usecase'!A1224="","",'2.YCCN-Usecase'!A1224)</f>
        <v/>
      </c>
      <c r="B1226" s="126" t="str">
        <f>_xlfn.CONCAT('2.YCCN-Usecase'!B1224,'2.YCCN-Usecase'!E1224)</f>
        <v xml:space="preserve">QTHT cập nhật mô tả API dạng Text </v>
      </c>
      <c r="C1226" s="127" t="str">
        <f t="shared" si="19"/>
        <v>Dữ liệu đầu vào</v>
      </c>
    </row>
    <row r="1227" spans="1:3">
      <c r="A1227" s="515" t="str">
        <f>IF('2.YCCN-Usecase'!A1225="","",'2.YCCN-Usecase'!A1225)</f>
        <v/>
      </c>
      <c r="B1227" s="126" t="str">
        <f>_xlfn.CONCAT('2.YCCN-Usecase'!B1225,'2.YCCN-Usecase'!E1225)</f>
        <v>QTHT cập nhật mô tả API dạng Markdown</v>
      </c>
      <c r="C1227" s="127" t="str">
        <f t="shared" si="19"/>
        <v>Dữ liệu đầu vào</v>
      </c>
    </row>
    <row r="1228" spans="1:3">
      <c r="A1228" s="515">
        <f>IF('2.YCCN-Usecase'!A1226="","",'2.YCCN-Usecase'!A1226)</f>
        <v>139</v>
      </c>
      <c r="B1228" s="126" t="str">
        <f>_xlfn.CONCAT('2.YCCN-Usecase'!B1226,'2.YCCN-Usecase'!E1226)</f>
        <v>Thông tin Tổ chức/doanh nghiệp cho API</v>
      </c>
      <c r="C1228" s="127" t="str">
        <f t="shared" si="19"/>
        <v/>
      </c>
    </row>
    <row r="1229" spans="1:3" ht="36">
      <c r="A1229" s="515" t="str">
        <f>IF('2.YCCN-Usecase'!A1227="","",'2.YCCN-Usecase'!A1227)</f>
        <v/>
      </c>
      <c r="B1229" s="126" t="str">
        <f>_xlfn.CONCAT('2.YCCN-Usecase'!B1227,'2.YCCN-Usecase'!E1227)</f>
        <v>QTHT cập nhật thông tin Tổ chức/doanh nghiệp cho API</v>
      </c>
      <c r="C1229" s="127" t="str">
        <f t="shared" si="19"/>
        <v>Dữ liệu đầu vào</v>
      </c>
    </row>
    <row r="1230" spans="1:3">
      <c r="A1230" s="515">
        <f>IF('2.YCCN-Usecase'!A1228="","",'2.YCCN-Usecase'!A1228)</f>
        <v>140</v>
      </c>
      <c r="B1230" s="126" t="str">
        <f>_xlfn.CONCAT('2.YCCN-Usecase'!B1228,'2.YCCN-Usecase'!E1228)</f>
        <v>Quản lý đăng ký cho API</v>
      </c>
      <c r="C1230" s="127" t="str">
        <f t="shared" si="19"/>
        <v/>
      </c>
    </row>
    <row r="1231" spans="1:3">
      <c r="A1231" s="515" t="str">
        <f>IF('2.YCCN-Usecase'!A1229="","",'2.YCCN-Usecase'!A1229)</f>
        <v/>
      </c>
      <c r="B1231" s="126" t="str">
        <f>_xlfn.CONCAT('2.YCCN-Usecase'!B1229,'2.YCCN-Usecase'!E1229)</f>
        <v>QTHT xem danh sách các Plan</v>
      </c>
      <c r="C1231" s="127" t="str">
        <f t="shared" si="19"/>
        <v>Dữ liệu đầu ra</v>
      </c>
    </row>
    <row r="1232" spans="1:3">
      <c r="A1232" s="515" t="str">
        <f>IF('2.YCCN-Usecase'!A1230="","",'2.YCCN-Usecase'!A1230)</f>
        <v/>
      </c>
      <c r="B1232" s="126" t="str">
        <f>_xlfn.CONCAT('2.YCCN-Usecase'!B1230,'2.YCCN-Usecase'!E1230)</f>
        <v>QTHT lựa chọn các Plan có thể đăng ký cho API</v>
      </c>
      <c r="C1232" s="127" t="str">
        <f t="shared" si="19"/>
        <v>Dữ liệu đầu vào</v>
      </c>
    </row>
    <row r="1233" spans="1:3" ht="36">
      <c r="A1233" s="515" t="str">
        <f>IF('2.YCCN-Usecase'!A1231="","",'2.YCCN-Usecase'!A1231)</f>
        <v/>
      </c>
      <c r="B1233" s="126" t="str">
        <f>_xlfn.CONCAT('2.YCCN-Usecase'!B1231,'2.YCCN-Usecase'!E1231)</f>
        <v>QTHT xem danh sách các người dùng đã đăng ký sử dụng API</v>
      </c>
      <c r="C1233" s="127" t="str">
        <f t="shared" si="19"/>
        <v>Dữ liệu đầu ra</v>
      </c>
    </row>
    <row r="1234" spans="1:3" ht="36">
      <c r="A1234" s="515" t="str">
        <f>IF('2.YCCN-Usecase'!A1232="","",'2.YCCN-Usecase'!A1232)</f>
        <v/>
      </c>
      <c r="B1234" s="126" t="str">
        <f>_xlfn.CONCAT('2.YCCN-Usecase'!B1232,'2.YCCN-Usecase'!E1232)</f>
        <v>QTHT thay đổi Plan của người dùng đã đăng ký sử dụng API</v>
      </c>
      <c r="C1234" s="127" t="str">
        <f t="shared" si="19"/>
        <v>Dữ liệu đầu vào</v>
      </c>
    </row>
    <row r="1235" spans="1:3" ht="36">
      <c r="A1235" s="515" t="str">
        <f>IF('2.YCCN-Usecase'!A1233="","",'2.YCCN-Usecase'!A1233)</f>
        <v/>
      </c>
      <c r="B1235" s="126" t="str">
        <f>_xlfn.CONCAT('2.YCCN-Usecase'!B1233,'2.YCCN-Usecase'!E1233)</f>
        <v>QTHT hủy đăng ký của người dùng đã đăng ký sử dụng API</v>
      </c>
      <c r="C1235" s="127" t="str">
        <f t="shared" si="19"/>
        <v>Dữ liệu đầu vào</v>
      </c>
    </row>
    <row r="1236" spans="1:3">
      <c r="A1236" s="515">
        <f>IF('2.YCCN-Usecase'!A1234="","",'2.YCCN-Usecase'!A1234)</f>
        <v>141</v>
      </c>
      <c r="B1236" s="126" t="str">
        <f>_xlfn.CONCAT('2.YCCN-Usecase'!B1234,'2.YCCN-Usecase'!E1234)</f>
        <v>Quản lý tài liệu</v>
      </c>
      <c r="C1236" s="127" t="str">
        <f t="shared" si="19"/>
        <v/>
      </c>
    </row>
    <row r="1237" spans="1:3" ht="36">
      <c r="A1237" s="515" t="str">
        <f>IF('2.YCCN-Usecase'!A1235="","",'2.YCCN-Usecase'!A1235)</f>
        <v/>
      </c>
      <c r="B1237" s="126" t="str">
        <f>_xlfn.CONCAT('2.YCCN-Usecase'!B1235,'2.YCCN-Usecase'!E1235)</f>
        <v>QTHT chọn để truy cập trang quản lý Tài liệu trên thanh menu</v>
      </c>
      <c r="C1237" s="127" t="str">
        <f t="shared" si="19"/>
        <v>Dữ liệu đầu vào</v>
      </c>
    </row>
    <row r="1238" spans="1:3">
      <c r="A1238" s="515" t="str">
        <f>IF('2.YCCN-Usecase'!A1236="","",'2.YCCN-Usecase'!A1236)</f>
        <v/>
      </c>
      <c r="B1238" s="126" t="str">
        <f>_xlfn.CONCAT('2.YCCN-Usecase'!B1236,'2.YCCN-Usecase'!E1236)</f>
        <v>QTHT xem danh sách Tài liệu dạng bảng</v>
      </c>
      <c r="C1238" s="127" t="str">
        <f t="shared" si="19"/>
        <v>Dữ liệu đầu ra</v>
      </c>
    </row>
    <row r="1239" spans="1:3">
      <c r="A1239" s="515" t="str">
        <f>IF('2.YCCN-Usecase'!A1237="","",'2.YCCN-Usecase'!A1237)</f>
        <v/>
      </c>
      <c r="B1239" s="126" t="str">
        <f>_xlfn.CONCAT('2.YCCN-Usecase'!B1237,'2.YCCN-Usecase'!E1237)</f>
        <v>QTHT chọn Tài liệu để xem chi tiết Tài liệu</v>
      </c>
      <c r="C1239" s="127" t="str">
        <f t="shared" si="19"/>
        <v>Dữ liệu đầu ra</v>
      </c>
    </row>
    <row r="1240" spans="1:3">
      <c r="A1240" s="515" t="str">
        <f>IF('2.YCCN-Usecase'!A1238="","",'2.YCCN-Usecase'!A1238)</f>
        <v/>
      </c>
      <c r="B1240" s="126" t="str">
        <f>_xlfn.CONCAT('2.YCCN-Usecase'!B1238,'2.YCCN-Usecase'!E1238)</f>
        <v>QTHT chọn nút xóa để xóa Tài liệu</v>
      </c>
      <c r="C1240" s="127" t="str">
        <f t="shared" si="19"/>
        <v>Yêu cầu truy vấn</v>
      </c>
    </row>
    <row r="1241" spans="1:3">
      <c r="A1241" s="515" t="str">
        <f>IF('2.YCCN-Usecase'!A1239="","",'2.YCCN-Usecase'!A1239)</f>
        <v/>
      </c>
      <c r="B1241" s="126" t="str">
        <f>_xlfn.CONCAT('2.YCCN-Usecase'!B1239,'2.YCCN-Usecase'!E1239)</f>
        <v>QTHT chọn nút sửa để sửa Tài liệu</v>
      </c>
      <c r="C1241" s="127" t="str">
        <f t="shared" si="19"/>
        <v>Dữ liệu đầu vào</v>
      </c>
    </row>
    <row r="1242" spans="1:3" ht="36">
      <c r="A1242" s="515" t="str">
        <f>IF('2.YCCN-Usecase'!A1240="","",'2.YCCN-Usecase'!A1240)</f>
        <v/>
      </c>
      <c r="B1242" s="126" t="str">
        <f>_xlfn.CONCAT('2.YCCN-Usecase'!B1240,'2.YCCN-Usecase'!E1240)</f>
        <v>QTHT chọn nút sửa nội dung để sửa nội dung Tài liệu</v>
      </c>
      <c r="C1242" s="127" t="str">
        <f t="shared" si="19"/>
        <v>Dữ liệu đầu vào</v>
      </c>
    </row>
    <row r="1243" spans="1:3">
      <c r="A1243" s="515" t="str">
        <f>IF('2.YCCN-Usecase'!A1241="","",'2.YCCN-Usecase'!A1241)</f>
        <v/>
      </c>
      <c r="B1243" s="126" t="str">
        <f>_xlfn.CONCAT('2.YCCN-Usecase'!B1241,'2.YCCN-Usecase'!E1241)</f>
        <v>QTHT chọn nút tạo để tạo Tài liệu</v>
      </c>
      <c r="C1243" s="127" t="str">
        <f t="shared" si="19"/>
        <v>Dữ liệu đầu vào</v>
      </c>
    </row>
    <row r="1244" spans="1:3">
      <c r="A1244" s="515" t="str">
        <f>IF('2.YCCN-Usecase'!A1242="","",'2.YCCN-Usecase'!A1242)</f>
        <v/>
      </c>
      <c r="B1244" s="126" t="str">
        <f>_xlfn.CONCAT('2.YCCN-Usecase'!B1242,'2.YCCN-Usecase'!E1242)</f>
        <v>QTHT chọn số lượng Tài liệu hiển thị trên bảng</v>
      </c>
      <c r="C1244" s="127" t="str">
        <f t="shared" si="19"/>
        <v>Dữ liệu đầu vào</v>
      </c>
    </row>
    <row r="1245" spans="1:3">
      <c r="A1245" s="515" t="str">
        <f>IF('2.YCCN-Usecase'!A1243="","",'2.YCCN-Usecase'!A1243)</f>
        <v/>
      </c>
      <c r="B1245" s="126" t="str">
        <f>_xlfn.CONCAT('2.YCCN-Usecase'!B1243,'2.YCCN-Usecase'!E1243)</f>
        <v>QTHT chọn nhiều tài liệu cùng lúc để xóa</v>
      </c>
      <c r="C1245" s="127" t="str">
        <f t="shared" si="19"/>
        <v>Yêu cầu truy vấn</v>
      </c>
    </row>
    <row r="1246" spans="1:3">
      <c r="A1246" s="515">
        <f>IF('2.YCCN-Usecase'!A1244="","",'2.YCCN-Usecase'!A1244)</f>
        <v>142</v>
      </c>
      <c r="B1246" s="126" t="str">
        <f>_xlfn.CONCAT('2.YCCN-Usecase'!B1244,'2.YCCN-Usecase'!E1244)</f>
        <v>Thêm tài liệu mô tả API</v>
      </c>
      <c r="C1246" s="127" t="str">
        <f t="shared" si="19"/>
        <v/>
      </c>
    </row>
    <row r="1247" spans="1:3" ht="36">
      <c r="A1247" s="515" t="str">
        <f>IF('2.YCCN-Usecase'!A1245="","",'2.YCCN-Usecase'!A1245)</f>
        <v/>
      </c>
      <c r="B1247" s="126" t="str">
        <f>_xlfn.CONCAT('2.YCCN-Usecase'!B1245,'2.YCCN-Usecase'!E1245)</f>
        <v>QTHT tạo mới tài liệu bằng trình soạn thảo của phần mềm</v>
      </c>
      <c r="C1247" s="127" t="str">
        <f t="shared" si="19"/>
        <v>Dữ liệu đầu vào</v>
      </c>
    </row>
    <row r="1248" spans="1:3">
      <c r="A1248" s="515" t="str">
        <f>IF('2.YCCN-Usecase'!A1246="","",'2.YCCN-Usecase'!A1246)</f>
        <v/>
      </c>
      <c r="B1248" s="126" t="str">
        <f>_xlfn.CONCAT('2.YCCN-Usecase'!B1246,'2.YCCN-Usecase'!E1246)</f>
        <v>QTHT tạo mới tài liệu bằng URL</v>
      </c>
      <c r="C1248" s="127" t="str">
        <f t="shared" si="19"/>
        <v>Dữ liệu đầu vào</v>
      </c>
    </row>
    <row r="1249" spans="1:3">
      <c r="A1249" s="515" t="str">
        <f>IF('2.YCCN-Usecase'!A1247="","",'2.YCCN-Usecase'!A1247)</f>
        <v/>
      </c>
      <c r="B1249" s="126" t="str">
        <f>_xlfn.CONCAT('2.YCCN-Usecase'!B1247,'2.YCCN-Usecase'!E1247)</f>
        <v>QTHT tạo mới tài liệu bằng file</v>
      </c>
      <c r="C1249" s="127" t="str">
        <f t="shared" si="19"/>
        <v>Dữ liệu đầu vào</v>
      </c>
    </row>
    <row r="1250" spans="1:3">
      <c r="A1250" s="515" t="str">
        <f>IF('2.YCCN-Usecase'!A1248="","",'2.YCCN-Usecase'!A1248)</f>
        <v/>
      </c>
      <c r="B1250" s="126" t="str">
        <f>_xlfn.CONCAT('2.YCCN-Usecase'!B1248,'2.YCCN-Usecase'!E1248)</f>
        <v>QTHT tạo mới tài liệu bằng trang Markdown</v>
      </c>
      <c r="C1250" s="127" t="str">
        <f t="shared" si="19"/>
        <v>Dữ liệu đầu vào</v>
      </c>
    </row>
    <row r="1251" spans="1:3">
      <c r="A1251" s="515">
        <f>IF('2.YCCN-Usecase'!A1249="","",'2.YCCN-Usecase'!A1249)</f>
        <v>143</v>
      </c>
      <c r="B1251" s="126" t="str">
        <f>_xlfn.CONCAT('2.YCCN-Usecase'!B1249,'2.YCCN-Usecase'!E1249)</f>
        <v>Quản lý comment</v>
      </c>
      <c r="C1251" s="127" t="str">
        <f t="shared" si="19"/>
        <v/>
      </c>
    </row>
    <row r="1252" spans="1:3">
      <c r="A1252" s="515" t="str">
        <f>IF('2.YCCN-Usecase'!A1250="","",'2.YCCN-Usecase'!A1250)</f>
        <v/>
      </c>
      <c r="B1252" s="126" t="str">
        <f>_xlfn.CONCAT('2.YCCN-Usecase'!B1250,'2.YCCN-Usecase'!E1250)</f>
        <v>QTHT/NSD xem danh sách comment</v>
      </c>
      <c r="C1252" s="127" t="str">
        <f t="shared" si="19"/>
        <v>Dữ liệu đầu ra</v>
      </c>
    </row>
    <row r="1253" spans="1:3">
      <c r="A1253" s="515" t="str">
        <f>IF('2.YCCN-Usecase'!A1251="","",'2.YCCN-Usecase'!A1251)</f>
        <v/>
      </c>
      <c r="B1253" s="126" t="str">
        <f>_xlfn.CONCAT('2.YCCN-Usecase'!B1251,'2.YCCN-Usecase'!E1251)</f>
        <v>QTHT/NSD tạo mới comment</v>
      </c>
      <c r="C1253" s="127" t="str">
        <f t="shared" si="19"/>
        <v>Dữ liệu đầu vào</v>
      </c>
    </row>
    <row r="1254" spans="1:3">
      <c r="A1254" s="515" t="str">
        <f>IF('2.YCCN-Usecase'!A1252="","",'2.YCCN-Usecase'!A1252)</f>
        <v/>
      </c>
      <c r="B1254" s="126" t="str">
        <f>_xlfn.CONCAT('2.YCCN-Usecase'!B1252,'2.YCCN-Usecase'!E1252)</f>
        <v>QTHT/NSD trả lời comment</v>
      </c>
      <c r="C1254" s="127" t="str">
        <f t="shared" si="19"/>
        <v>Dữ liệu đầu vào</v>
      </c>
    </row>
    <row r="1255" spans="1:3">
      <c r="A1255" s="515" t="str">
        <f>IF('2.YCCN-Usecase'!A1253="","",'2.YCCN-Usecase'!A1253)</f>
        <v/>
      </c>
      <c r="B1255" s="126" t="str">
        <f>_xlfn.CONCAT('2.YCCN-Usecase'!B1253,'2.YCCN-Usecase'!E1253)</f>
        <v>QTHT/NSD xóa comment</v>
      </c>
      <c r="C1255" s="127" t="str">
        <f t="shared" si="19"/>
        <v>Yêu cầu truy vấn</v>
      </c>
    </row>
    <row r="1256" spans="1:3">
      <c r="A1256" s="515">
        <f>IF('2.YCCN-Usecase'!A1254="","",'2.YCCN-Usecase'!A1254)</f>
        <v>144</v>
      </c>
      <c r="B1256" s="126" t="str">
        <f>_xlfn.CONCAT('2.YCCN-Usecase'!B1254,'2.YCCN-Usecase'!E1254)</f>
        <v>Cấu hình runtime cho API</v>
      </c>
      <c r="C1256" s="127" t="str">
        <f t="shared" si="19"/>
        <v/>
      </c>
    </row>
    <row r="1257" spans="1:3">
      <c r="A1257" s="515" t="str">
        <f>IF('2.YCCN-Usecase'!A1255="","",'2.YCCN-Usecase'!A1255)</f>
        <v/>
      </c>
      <c r="B1257" s="126" t="str">
        <f>_xlfn.CONCAT('2.YCCN-Usecase'!B1255,'2.YCCN-Usecase'!E1255)</f>
        <v xml:space="preserve">QTHT cấu hình Transport level security cho Request </v>
      </c>
      <c r="C1257" s="127" t="str">
        <f t="shared" si="19"/>
        <v>Dữ liệu đầu vào</v>
      </c>
    </row>
    <row r="1258" spans="1:3" ht="36">
      <c r="A1258" s="515" t="str">
        <f>IF('2.YCCN-Usecase'!A1256="","",'2.YCCN-Usecase'!A1256)</f>
        <v/>
      </c>
      <c r="B1258" s="126" t="str">
        <f>_xlfn.CONCAT('2.YCCN-Usecase'!B1256,'2.YCCN-Usecase'!E1256)</f>
        <v>QTHT cấu hình Application level security cho Request</v>
      </c>
      <c r="C1258" s="127" t="str">
        <f t="shared" si="19"/>
        <v>Dữ liệu đầu vào</v>
      </c>
    </row>
    <row r="1259" spans="1:3">
      <c r="A1259" s="515" t="str">
        <f>IF('2.YCCN-Usecase'!A1257="","",'2.YCCN-Usecase'!A1257)</f>
        <v/>
      </c>
      <c r="B1259" s="126" t="str">
        <f>_xlfn.CONCAT('2.YCCN-Usecase'!B1257,'2.YCCN-Usecase'!E1257)</f>
        <v>QTHT cấu hình CORS configuration cho Request</v>
      </c>
      <c r="C1259" s="127" t="str">
        <f t="shared" si="19"/>
        <v>Dữ liệu đầu vào</v>
      </c>
    </row>
    <row r="1260" spans="1:3">
      <c r="A1260" s="515" t="str">
        <f>IF('2.YCCN-Usecase'!A1258="","",'2.YCCN-Usecase'!A1258)</f>
        <v/>
      </c>
      <c r="B1260" s="126" t="str">
        <f>_xlfn.CONCAT('2.YCCN-Usecase'!B1258,'2.YCCN-Usecase'!E1258)</f>
        <v>QTHT cấu hình Scheman validation cho Request</v>
      </c>
      <c r="C1260" s="127" t="str">
        <f t="shared" si="19"/>
        <v>Dữ liệu đầu vào</v>
      </c>
    </row>
    <row r="1261" spans="1:3">
      <c r="A1261" s="515" t="str">
        <f>IF('2.YCCN-Usecase'!A1259="","",'2.YCCN-Usecase'!A1259)</f>
        <v/>
      </c>
      <c r="B1261" s="126" t="str">
        <f>_xlfn.CONCAT('2.YCCN-Usecase'!B1259,'2.YCCN-Usecase'!E1259)</f>
        <v>QTHT cấu hình Response Caching cho Response</v>
      </c>
      <c r="C1261" s="127" t="str">
        <f t="shared" si="19"/>
        <v>Dữ liệu đầu vào</v>
      </c>
    </row>
    <row r="1262" spans="1:3">
      <c r="A1262" s="515" t="str">
        <f>IF('2.YCCN-Usecase'!A1260="","",'2.YCCN-Usecase'!A1260)</f>
        <v/>
      </c>
      <c r="B1262" s="126" t="str">
        <f>_xlfn.CONCAT('2.YCCN-Usecase'!B1260,'2.YCCN-Usecase'!E1260)</f>
        <v>QTHT cấu hình Backend throughput</v>
      </c>
      <c r="C1262" s="127" t="str">
        <f t="shared" si="19"/>
        <v>Dữ liệu đầu vào</v>
      </c>
    </row>
    <row r="1263" spans="1:3">
      <c r="A1263" s="515" t="str">
        <f>IF('2.YCCN-Usecase'!A1261="","",'2.YCCN-Usecase'!A1261)</f>
        <v/>
      </c>
      <c r="B1263" s="126" t="str">
        <f>_xlfn.CONCAT('2.YCCN-Usecase'!B1261,'2.YCCN-Usecase'!E1261)</f>
        <v xml:space="preserve">QTHT xem và truy cập để sửa API Endpoint </v>
      </c>
      <c r="C1263" s="127" t="str">
        <f t="shared" si="19"/>
        <v>Dữ liệu đầu ra</v>
      </c>
    </row>
    <row r="1264" spans="1:3">
      <c r="A1264" s="515" t="str">
        <f>IF('2.YCCN-Usecase'!A1262="","",'2.YCCN-Usecase'!A1262)</f>
        <v/>
      </c>
      <c r="B1264" s="126" t="str">
        <f>_xlfn.CONCAT('2.YCCN-Usecase'!B1262,'2.YCCN-Usecase'!E1262)</f>
        <v>QTHT chọn nút lưu và triển khai cấu hình runtime</v>
      </c>
      <c r="C1264" s="127" t="str">
        <f t="shared" si="19"/>
        <v>Dữ liệu đầu vào</v>
      </c>
    </row>
    <row r="1265" spans="1:3">
      <c r="A1265" s="515">
        <f>IF('2.YCCN-Usecase'!A1263="","",'2.YCCN-Usecase'!A1263)</f>
        <v>145</v>
      </c>
      <c r="B1265" s="126" t="str">
        <f>_xlfn.CONCAT('2.YCCN-Usecase'!B1263,'2.YCCN-Usecase'!E1263)</f>
        <v>Cấu hình tài nguyên cho API</v>
      </c>
      <c r="C1265" s="127" t="str">
        <f t="shared" si="19"/>
        <v/>
      </c>
    </row>
    <row r="1266" spans="1:3" ht="36">
      <c r="A1266" s="515" t="str">
        <f>IF('2.YCCN-Usecase'!A1264="","",'2.YCCN-Usecase'!A1264)</f>
        <v/>
      </c>
      <c r="B1266" s="126" t="str">
        <f>_xlfn.CONCAT('2.YCCN-Usecase'!B1264,'2.YCCN-Usecase'!E1264)</f>
        <v>QTHT cấu hình Rate limit theo API hoặc theo Operation</v>
      </c>
      <c r="C1266" s="127" t="str">
        <f t="shared" si="19"/>
        <v>Dữ liệu đầu vào</v>
      </c>
    </row>
    <row r="1267" spans="1:3">
      <c r="A1267" s="515" t="str">
        <f>IF('2.YCCN-Usecase'!A1265="","",'2.YCCN-Usecase'!A1265)</f>
        <v/>
      </c>
      <c r="B1267" s="126" t="str">
        <f>_xlfn.CONCAT('2.YCCN-Usecase'!B1265,'2.YCCN-Usecase'!E1265)</f>
        <v>QTHT thêm mới operation cho API</v>
      </c>
      <c r="C1267" s="127" t="str">
        <f t="shared" si="19"/>
        <v>Dữ liệu đầu vào</v>
      </c>
    </row>
    <row r="1268" spans="1:3" ht="36">
      <c r="A1268" s="515" t="str">
        <f>IF('2.YCCN-Usecase'!A1266="","",'2.YCCN-Usecase'!A1266)</f>
        <v/>
      </c>
      <c r="B1268" s="126" t="str">
        <f>_xlfn.CONCAT('2.YCCN-Usecase'!B1266,'2.YCCN-Usecase'!E1266)</f>
        <v>QTHT xem danh sách các tài nguyên operation của API</v>
      </c>
      <c r="C1268" s="127" t="str">
        <f t="shared" si="19"/>
        <v>Dữ liệu đầu ra</v>
      </c>
    </row>
    <row r="1269" spans="1:3" ht="36">
      <c r="A1269" s="515" t="str">
        <f>IF('2.YCCN-Usecase'!A1267="","",'2.YCCN-Usecase'!A1267)</f>
        <v/>
      </c>
      <c r="B1269" s="126" t="str">
        <f>_xlfn.CONCAT('2.YCCN-Usecase'!B1267,'2.YCCN-Usecase'!E1267)</f>
        <v>QTHT chọn nút tắt bảo mật cho toàn bộ Operation để tắt bảo mật cho toàn bộ Operation</v>
      </c>
      <c r="C1269" s="127" t="str">
        <f t="shared" si="19"/>
        <v>Dữ liệu đầu vào</v>
      </c>
    </row>
    <row r="1270" spans="1:3">
      <c r="A1270" s="515" t="str">
        <f>IF('2.YCCN-Usecase'!A1268="","",'2.YCCN-Usecase'!A1268)</f>
        <v/>
      </c>
      <c r="B1270" s="126" t="str">
        <f>_xlfn.CONCAT('2.YCCN-Usecase'!B1268,'2.YCCN-Usecase'!E1268)</f>
        <v>QTHT chọn nút xóa tất cả để xóa tất cả các Operation</v>
      </c>
      <c r="C1270" s="127" t="str">
        <f t="shared" si="19"/>
        <v>Yêu cầu truy vấn</v>
      </c>
    </row>
    <row r="1271" spans="1:3" ht="36">
      <c r="A1271" s="515" t="str">
        <f>IF('2.YCCN-Usecase'!A1269="","",'2.YCCN-Usecase'!A1269)</f>
        <v/>
      </c>
      <c r="B1271" s="126" t="str">
        <f>_xlfn.CONCAT('2.YCCN-Usecase'!B1269,'2.YCCN-Usecase'!E1269)</f>
        <v>QTHT chọn nút tắt bảo mật cho 1 Operation để tắt bảo mật cho 1 Operation</v>
      </c>
      <c r="C1271" s="127" t="str">
        <f t="shared" si="19"/>
        <v>Dữ liệu đầu vào</v>
      </c>
    </row>
    <row r="1272" spans="1:3">
      <c r="A1272" s="515" t="str">
        <f>IF('2.YCCN-Usecase'!A1270="","",'2.YCCN-Usecase'!A1270)</f>
        <v/>
      </c>
      <c r="B1272" s="126" t="str">
        <f>_xlfn.CONCAT('2.YCCN-Usecase'!B1270,'2.YCCN-Usecase'!E1270)</f>
        <v>QTHT chọn nút xóa Operation để xóa Operation</v>
      </c>
      <c r="C1272" s="127" t="str">
        <f t="shared" si="19"/>
        <v>Yêu cầu truy vấn</v>
      </c>
    </row>
    <row r="1273" spans="1:3">
      <c r="A1273" s="515" t="str">
        <f>IF('2.YCCN-Usecase'!A1271="","",'2.YCCN-Usecase'!A1271)</f>
        <v/>
      </c>
      <c r="B1273" s="126" t="str">
        <f>_xlfn.CONCAT('2.YCCN-Usecase'!B1271,'2.YCCN-Usecase'!E1271)</f>
        <v>QTHT nhập thông tin mô tả cho Operation</v>
      </c>
      <c r="C1273" s="127" t="str">
        <f t="shared" si="19"/>
        <v>Dữ liệu đầu vào</v>
      </c>
    </row>
    <row r="1274" spans="1:3">
      <c r="A1274" s="515" t="str">
        <f>IF('2.YCCN-Usecase'!A1272="","",'2.YCCN-Usecase'!A1272)</f>
        <v/>
      </c>
      <c r="B1274" s="126" t="str">
        <f>_xlfn.CONCAT('2.YCCN-Usecase'!B1272,'2.YCCN-Usecase'!E1272)</f>
        <v>QTHT cấu hình quản lý cho Operation</v>
      </c>
      <c r="C1274" s="127" t="str">
        <f t="shared" si="19"/>
        <v>Dữ liệu đầu vào</v>
      </c>
    </row>
    <row r="1275" spans="1:3">
      <c r="A1275" s="515" t="str">
        <f>IF('2.YCCN-Usecase'!A1273="","",'2.YCCN-Usecase'!A1273)</f>
        <v/>
      </c>
      <c r="B1275" s="126" t="str">
        <f>_xlfn.CONCAT('2.YCCN-Usecase'!B1273,'2.YCCN-Usecase'!E1273)</f>
        <v>QTHT cấu hình tham số cho Operation</v>
      </c>
      <c r="C1275" s="127" t="str">
        <f t="shared" si="19"/>
        <v>Dữ liệu đầu vào</v>
      </c>
    </row>
    <row r="1276" spans="1:3">
      <c r="A1276" s="515" t="str">
        <f>IF('2.YCCN-Usecase'!A1274="","",'2.YCCN-Usecase'!A1274)</f>
        <v/>
      </c>
      <c r="B1276" s="126" t="str">
        <f>_xlfn.CONCAT('2.YCCN-Usecase'!B1274,'2.YCCN-Usecase'!E1274)</f>
        <v>QTHT chọn nút lưu và triển khai cấu hình tài nguyên</v>
      </c>
      <c r="C1276" s="127" t="str">
        <f t="shared" si="19"/>
        <v>Dữ liệu đầu vào</v>
      </c>
    </row>
    <row r="1277" spans="1:3">
      <c r="A1277" s="515">
        <f>IF('2.YCCN-Usecase'!A1275="","",'2.YCCN-Usecase'!A1275)</f>
        <v>146</v>
      </c>
      <c r="B1277" s="126" t="str">
        <f>_xlfn.CONCAT('2.YCCN-Usecase'!B1275,'2.YCCN-Usecase'!E1275)</f>
        <v>Cấu hình định nghĩa API</v>
      </c>
      <c r="C1277" s="127" t="str">
        <f t="shared" si="19"/>
        <v/>
      </c>
    </row>
    <row r="1278" spans="1:3">
      <c r="A1278" s="515" t="str">
        <f>IF('2.YCCN-Usecase'!A1276="","",'2.YCCN-Usecase'!A1276)</f>
        <v/>
      </c>
      <c r="B1278" s="126" t="str">
        <f>_xlfn.CONCAT('2.YCCN-Usecase'!B1276,'2.YCCN-Usecase'!E1276)</f>
        <v>QTHT chỉnh sửa cấu hình định nghĩa cho API</v>
      </c>
      <c r="C1278" s="127" t="str">
        <f t="shared" si="19"/>
        <v>Dữ liệu đầu vào</v>
      </c>
    </row>
    <row r="1279" spans="1:3" ht="36">
      <c r="A1279" s="515" t="str">
        <f>IF('2.YCCN-Usecase'!A1277="","",'2.YCCN-Usecase'!A1277)</f>
        <v/>
      </c>
      <c r="B1279" s="126" t="str">
        <f>_xlfn.CONCAT('2.YCCN-Usecase'!B1277,'2.YCCN-Usecase'!E1277)</f>
        <v>QTHT tải lên file hoặc URL cấu hình định nghĩa cho API</v>
      </c>
      <c r="C1279" s="127" t="str">
        <f t="shared" si="19"/>
        <v>Dữ liệu đầu vào</v>
      </c>
    </row>
    <row r="1280" spans="1:3">
      <c r="A1280" s="515" t="str">
        <f>IF('2.YCCN-Usecase'!A1278="","",'2.YCCN-Usecase'!A1278)</f>
        <v/>
      </c>
      <c r="B1280" s="126" t="str">
        <f>_xlfn.CONCAT('2.YCCN-Usecase'!B1278,'2.YCCN-Usecase'!E1278)</f>
        <v>QTHT tải về file cấu hình định nghĩa cho API</v>
      </c>
      <c r="C1280" s="127" t="str">
        <f t="shared" si="19"/>
        <v>Dữ liệu đầu vào</v>
      </c>
    </row>
    <row r="1281" spans="1:3" ht="36">
      <c r="A1281" s="515" t="str">
        <f>IF('2.YCCN-Usecase'!A1279="","",'2.YCCN-Usecase'!A1279)</f>
        <v/>
      </c>
      <c r="B1281" s="126" t="str">
        <f>_xlfn.CONCAT('2.YCCN-Usecase'!B1279,'2.YCCN-Usecase'!E1279)</f>
        <v>QTHT chuyển đổi cấu hình định nghĩa API thành dạn Json</v>
      </c>
      <c r="C1281" s="127" t="str">
        <f t="shared" si="19"/>
        <v>Dữ liệu đầu vào</v>
      </c>
    </row>
    <row r="1282" spans="1:3">
      <c r="A1282" s="515">
        <f>IF('2.YCCN-Usecase'!A1280="","",'2.YCCN-Usecase'!A1280)</f>
        <v>147</v>
      </c>
      <c r="B1282" s="126" t="str">
        <f>_xlfn.CONCAT('2.YCCN-Usecase'!B1280,'2.YCCN-Usecase'!E1280)</f>
        <v>Cấu hình Endpoint cho API</v>
      </c>
      <c r="C1282" s="127" t="str">
        <f t="shared" si="19"/>
        <v/>
      </c>
    </row>
    <row r="1283" spans="1:3">
      <c r="A1283" s="515" t="str">
        <f>IF('2.YCCN-Usecase'!A1281="","",'2.YCCN-Usecase'!A1281)</f>
        <v/>
      </c>
      <c r="B1283" s="126" t="str">
        <f>_xlfn.CONCAT('2.YCCN-Usecase'!B1281,'2.YCCN-Usecase'!E1281)</f>
        <v>QTHT lựa chọn cấu hình HTTP/REST Endpoint</v>
      </c>
      <c r="C1283" s="127" t="str">
        <f t="shared" si="19"/>
        <v>Dữ liệu đầu vào</v>
      </c>
    </row>
    <row r="1284" spans="1:3">
      <c r="A1284" s="515" t="str">
        <f>IF('2.YCCN-Usecase'!A1282="","",'2.YCCN-Usecase'!A1282)</f>
        <v/>
      </c>
      <c r="B1284" s="126" t="str">
        <f>_xlfn.CONCAT('2.YCCN-Usecase'!B1282,'2.YCCN-Usecase'!E1282)</f>
        <v>QTHT lựa chọn cấu hình Service Endpoint</v>
      </c>
      <c r="C1284" s="127" t="str">
        <f t="shared" ref="C1284:C1347" si="20">IF(A1284&lt;&gt;"","",IF(OR(ISNUMBER(SEARCH("xem",B1284)),ISNUMBER(SEARCH("sao chép",B1284))),"Dữ liệu đầu ra",IF(OR(ISNUMBER(SEARCH("tìm kiếm",B1284)),ISNUMBER(SEARCH("xóa",B1284)),ISNUMBER(SEARCH("lọc",B1284))),"Yêu cầu truy vấn","Dữ liệu đầu vào")))</f>
        <v>Dữ liệu đầu vào</v>
      </c>
    </row>
    <row r="1285" spans="1:3">
      <c r="A1285" s="515" t="str">
        <f>IF('2.YCCN-Usecase'!A1283="","",'2.YCCN-Usecase'!A1283)</f>
        <v/>
      </c>
      <c r="B1285" s="126" t="str">
        <f>_xlfn.CONCAT('2.YCCN-Usecase'!B1283,'2.YCCN-Usecase'!E1283)</f>
        <v>QTHT lựa chọn cấu hình HTTP/SOAP Endpoint</v>
      </c>
      <c r="C1285" s="127" t="str">
        <f t="shared" si="20"/>
        <v>Dữ liệu đầu vào</v>
      </c>
    </row>
    <row r="1286" spans="1:3">
      <c r="A1286" s="515" t="str">
        <f>IF('2.YCCN-Usecase'!A1284="","",'2.YCCN-Usecase'!A1284)</f>
        <v/>
      </c>
      <c r="B1286" s="126" t="str">
        <f>_xlfn.CONCAT('2.YCCN-Usecase'!B1284,'2.YCCN-Usecase'!E1284)</f>
        <v>QTHT lựa chọn cấu hình Dynamic Endpoint</v>
      </c>
      <c r="C1286" s="127" t="str">
        <f t="shared" si="20"/>
        <v>Dữ liệu đầu vào</v>
      </c>
    </row>
    <row r="1287" spans="1:3">
      <c r="A1287" s="515" t="str">
        <f>IF('2.YCCN-Usecase'!A1285="","",'2.YCCN-Usecase'!A1285)</f>
        <v/>
      </c>
      <c r="B1287" s="126" t="str">
        <f>_xlfn.CONCAT('2.YCCN-Usecase'!B1285,'2.YCCN-Usecase'!E1285)</f>
        <v>QTHT lựa chọn cấu hình Mock Implementation</v>
      </c>
      <c r="C1287" s="127" t="str">
        <f t="shared" si="20"/>
        <v>Dữ liệu đầu vào</v>
      </c>
    </row>
    <row r="1288" spans="1:3">
      <c r="A1288" s="515" t="str">
        <f>IF('2.YCCN-Usecase'!A1286="","",'2.YCCN-Usecase'!A1286)</f>
        <v/>
      </c>
      <c r="B1288" s="126" t="str">
        <f>_xlfn.CONCAT('2.YCCN-Usecase'!B1286,'2.YCCN-Usecase'!E1286)</f>
        <v>QTHT cấu hình Certificate cho Endpoint</v>
      </c>
      <c r="C1288" s="127" t="str">
        <f t="shared" si="20"/>
        <v>Dữ liệu đầu vào</v>
      </c>
    </row>
    <row r="1289" spans="1:3">
      <c r="A1289" s="515" t="str">
        <f>IF('2.YCCN-Usecase'!A1287="","",'2.YCCN-Usecase'!A1287)</f>
        <v/>
      </c>
      <c r="B1289" s="126" t="str">
        <f>_xlfn.CONCAT('2.YCCN-Usecase'!B1287,'2.YCCN-Usecase'!E1287)</f>
        <v>QTHT cấu hình Load Balance cho Endpoint</v>
      </c>
      <c r="C1289" s="127" t="str">
        <f t="shared" si="20"/>
        <v>Dữ liệu đầu vào</v>
      </c>
    </row>
    <row r="1290" spans="1:3">
      <c r="A1290" s="515" t="str">
        <f>IF('2.YCCN-Usecase'!A1288="","",'2.YCCN-Usecase'!A1288)</f>
        <v/>
      </c>
      <c r="B1290" s="126" t="str">
        <f>_xlfn.CONCAT('2.YCCN-Usecase'!B1288,'2.YCCN-Usecase'!E1288)</f>
        <v>QTHT chọn nút lưu và triển khai cấu hình Endpoint</v>
      </c>
      <c r="C1290" s="127" t="str">
        <f t="shared" si="20"/>
        <v>Dữ liệu đầu vào</v>
      </c>
    </row>
    <row r="1291" spans="1:3">
      <c r="A1291" s="515">
        <f>IF('2.YCCN-Usecase'!A1289="","",'2.YCCN-Usecase'!A1289)</f>
        <v>148</v>
      </c>
      <c r="B1291" s="126" t="str">
        <f>_xlfn.CONCAT('2.YCCN-Usecase'!B1289,'2.YCCN-Usecase'!E1289)</f>
        <v>Quản lý Local Scope</v>
      </c>
      <c r="C1291" s="127" t="str">
        <f t="shared" si="20"/>
        <v/>
      </c>
    </row>
    <row r="1292" spans="1:3" ht="36">
      <c r="A1292" s="515" t="str">
        <f>IF('2.YCCN-Usecase'!A1290="","",'2.YCCN-Usecase'!A1290)</f>
        <v/>
      </c>
      <c r="B1292" s="126" t="str">
        <f>_xlfn.CONCAT('2.YCCN-Usecase'!B1290,'2.YCCN-Usecase'!E1290)</f>
        <v>QTHT chọn để truy cập trang quản lý Local Scope trên thanh menu</v>
      </c>
      <c r="C1292" s="127" t="str">
        <f t="shared" si="20"/>
        <v>Dữ liệu đầu vào</v>
      </c>
    </row>
    <row r="1293" spans="1:3">
      <c r="A1293" s="515" t="str">
        <f>IF('2.YCCN-Usecase'!A1291="","",'2.YCCN-Usecase'!A1291)</f>
        <v/>
      </c>
      <c r="B1293" s="126" t="str">
        <f>_xlfn.CONCAT('2.YCCN-Usecase'!B1291,'2.YCCN-Usecase'!E1291)</f>
        <v>QTHT xem danh sách Local Scope dạng bảng</v>
      </c>
      <c r="C1293" s="127" t="str">
        <f t="shared" si="20"/>
        <v>Dữ liệu đầu ra</v>
      </c>
    </row>
    <row r="1294" spans="1:3">
      <c r="A1294" s="515" t="str">
        <f>IF('2.YCCN-Usecase'!A1292="","",'2.YCCN-Usecase'!A1292)</f>
        <v/>
      </c>
      <c r="B1294" s="126" t="str">
        <f>_xlfn.CONCAT('2.YCCN-Usecase'!B1292,'2.YCCN-Usecase'!E1292)</f>
        <v>QTHT chọn Local Scope để xem chi tiết Local Scope</v>
      </c>
      <c r="C1294" s="127" t="str">
        <f t="shared" si="20"/>
        <v>Dữ liệu đầu ra</v>
      </c>
    </row>
    <row r="1295" spans="1:3">
      <c r="A1295" s="515" t="str">
        <f>IF('2.YCCN-Usecase'!A1293="","",'2.YCCN-Usecase'!A1293)</f>
        <v/>
      </c>
      <c r="B1295" s="126" t="str">
        <f>_xlfn.CONCAT('2.YCCN-Usecase'!B1293,'2.YCCN-Usecase'!E1293)</f>
        <v>QTHT chọn nút xóa để xóa Local Scope</v>
      </c>
      <c r="C1295" s="127" t="str">
        <f t="shared" si="20"/>
        <v>Yêu cầu truy vấn</v>
      </c>
    </row>
    <row r="1296" spans="1:3">
      <c r="A1296" s="515" t="str">
        <f>IF('2.YCCN-Usecase'!A1294="","",'2.YCCN-Usecase'!A1294)</f>
        <v/>
      </c>
      <c r="B1296" s="126" t="str">
        <f>_xlfn.CONCAT('2.YCCN-Usecase'!B1294,'2.YCCN-Usecase'!E1294)</f>
        <v>QTHT chọn nút sửa để sửa Local Scope</v>
      </c>
      <c r="C1296" s="127" t="str">
        <f t="shared" si="20"/>
        <v>Dữ liệu đầu vào</v>
      </c>
    </row>
    <row r="1297" spans="1:3">
      <c r="A1297" s="515" t="str">
        <f>IF('2.YCCN-Usecase'!A1295="","",'2.YCCN-Usecase'!A1295)</f>
        <v/>
      </c>
      <c r="B1297" s="126" t="str">
        <f>_xlfn.CONCAT('2.YCCN-Usecase'!B1295,'2.YCCN-Usecase'!E1295)</f>
        <v>QTHT chọn nút tạo để tạo Local Scope</v>
      </c>
      <c r="C1297" s="127" t="str">
        <f t="shared" si="20"/>
        <v>Dữ liệu đầu vào</v>
      </c>
    </row>
    <row r="1298" spans="1:3">
      <c r="A1298" s="515" t="str">
        <f>IF('2.YCCN-Usecase'!A1296="","",'2.YCCN-Usecase'!A1296)</f>
        <v/>
      </c>
      <c r="B1298" s="126" t="str">
        <f>_xlfn.CONCAT('2.YCCN-Usecase'!B1296,'2.YCCN-Usecase'!E1296)</f>
        <v>QTHT tìm kiếm Local Scope trên thanh tìm kiếm</v>
      </c>
      <c r="C1298" s="127" t="str">
        <f t="shared" si="20"/>
        <v>Yêu cầu truy vấn</v>
      </c>
    </row>
    <row r="1299" spans="1:3">
      <c r="A1299" s="515" t="str">
        <f>IF('2.YCCN-Usecase'!A1297="","",'2.YCCN-Usecase'!A1297)</f>
        <v/>
      </c>
      <c r="B1299" s="126" t="str">
        <f>_xlfn.CONCAT('2.YCCN-Usecase'!B1297,'2.YCCN-Usecase'!E1297)</f>
        <v>QTHT chọn số lượng Local Scope hiển thị trên bảng</v>
      </c>
      <c r="C1299" s="127" t="str">
        <f t="shared" si="20"/>
        <v>Dữ liệu đầu vào</v>
      </c>
    </row>
    <row r="1300" spans="1:3" ht="36">
      <c r="A1300" s="515" t="str">
        <f>IF('2.YCCN-Usecase'!A1298="","",'2.YCCN-Usecase'!A1298)</f>
        <v/>
      </c>
      <c r="B1300" s="126" t="str">
        <f>_xlfn.CONCAT('2.YCCN-Usecase'!B1298,'2.YCCN-Usecase'!E1298)</f>
        <v>QTHT chọn nút sử dụng để xem thông tin sử dụng của Local Scope</v>
      </c>
      <c r="C1300" s="127" t="str">
        <f t="shared" si="20"/>
        <v>Dữ liệu đầu ra</v>
      </c>
    </row>
    <row r="1301" spans="1:3">
      <c r="A1301" s="515">
        <f>IF('2.YCCN-Usecase'!A1299="","",'2.YCCN-Usecase'!A1299)</f>
        <v>149</v>
      </c>
      <c r="B1301" s="126" t="str">
        <f>_xlfn.CONCAT('2.YCCN-Usecase'!B1299,'2.YCCN-Usecase'!E1299)</f>
        <v>Cấu hình Policy cho API</v>
      </c>
      <c r="C1301" s="127" t="str">
        <f t="shared" si="20"/>
        <v/>
      </c>
    </row>
    <row r="1302" spans="1:3">
      <c r="A1302" s="515" t="str">
        <f>IF('2.YCCN-Usecase'!A1300="","",'2.YCCN-Usecase'!A1300)</f>
        <v/>
      </c>
      <c r="B1302" s="126" t="str">
        <f>_xlfn.CONCAT('2.YCCN-Usecase'!B1300,'2.YCCN-Usecase'!E1300)</f>
        <v>QTHT xem danh sách Policy</v>
      </c>
      <c r="C1302" s="127" t="str">
        <f t="shared" si="20"/>
        <v>Dữ liệu đầu ra</v>
      </c>
    </row>
    <row r="1303" spans="1:3">
      <c r="A1303" s="515" t="str">
        <f>IF('2.YCCN-Usecase'!A1301="","",'2.YCCN-Usecase'!A1301)</f>
        <v/>
      </c>
      <c r="B1303" s="126" t="str">
        <f>_xlfn.CONCAT('2.YCCN-Usecase'!B1301,'2.YCCN-Usecase'!E1301)</f>
        <v>QTHT xem danh sach Operation</v>
      </c>
      <c r="C1303" s="127" t="str">
        <f t="shared" si="20"/>
        <v>Dữ liệu đầu ra</v>
      </c>
    </row>
    <row r="1304" spans="1:3">
      <c r="A1304" s="515" t="str">
        <f>IF('2.YCCN-Usecase'!A1302="","",'2.YCCN-Usecase'!A1302)</f>
        <v/>
      </c>
      <c r="B1304" s="126" t="str">
        <f>_xlfn.CONCAT('2.YCCN-Usecase'!B1302,'2.YCCN-Usecase'!E1302)</f>
        <v>QTHT chọn nút tạo mới Policy để tạo mới Policy</v>
      </c>
      <c r="C1304" s="127" t="str">
        <f t="shared" si="20"/>
        <v>Dữ liệu đầu vào</v>
      </c>
    </row>
    <row r="1305" spans="1:3">
      <c r="A1305" s="515" t="str">
        <f>IF('2.YCCN-Usecase'!A1303="","",'2.YCCN-Usecase'!A1303)</f>
        <v/>
      </c>
      <c r="B1305" s="126" t="str">
        <f>_xlfn.CONCAT('2.YCCN-Usecase'!B1303,'2.YCCN-Usecase'!E1303)</f>
        <v>QTHT kéo thả Policy vào Operation tương ứng</v>
      </c>
      <c r="C1305" s="127" t="str">
        <f t="shared" si="20"/>
        <v>Dữ liệu đầu vào</v>
      </c>
    </row>
    <row r="1306" spans="1:3">
      <c r="A1306" s="515" t="str">
        <f>IF('2.YCCN-Usecase'!A1304="","",'2.YCCN-Usecase'!A1304)</f>
        <v/>
      </c>
      <c r="B1306" s="126" t="str">
        <f>_xlfn.CONCAT('2.YCCN-Usecase'!B1304,'2.YCCN-Usecase'!E1304)</f>
        <v>QTHT cấu hình Policy khi gắn vào Operation</v>
      </c>
      <c r="C1306" s="127" t="str">
        <f t="shared" si="20"/>
        <v>Dữ liệu đầu vào</v>
      </c>
    </row>
    <row r="1307" spans="1:3" ht="36">
      <c r="A1307" s="515" t="str">
        <f>IF('2.YCCN-Usecase'!A1305="","",'2.YCCN-Usecase'!A1305)</f>
        <v/>
      </c>
      <c r="B1307" s="126" t="str">
        <f>_xlfn.CONCAT('2.YCCN-Usecase'!B1305,'2.YCCN-Usecase'!E1305)</f>
        <v>QTHT chọn nút tải về để tải về file Policy gắn vào Opeartion</v>
      </c>
      <c r="C1307" s="127" t="str">
        <f t="shared" si="20"/>
        <v>Dữ liệu đầu vào</v>
      </c>
    </row>
    <row r="1308" spans="1:3">
      <c r="A1308" s="515" t="str">
        <f>IF('2.YCCN-Usecase'!A1306="","",'2.YCCN-Usecase'!A1306)</f>
        <v/>
      </c>
      <c r="B1308" s="126" t="str">
        <f>_xlfn.CONCAT('2.YCCN-Usecase'!B1306,'2.YCCN-Usecase'!E1306)</f>
        <v>QTHT chọn nút xóa để xóa Policy khỏi Operation</v>
      </c>
      <c r="C1308" s="127" t="str">
        <f t="shared" si="20"/>
        <v>Yêu cầu truy vấn</v>
      </c>
    </row>
    <row r="1309" spans="1:3">
      <c r="A1309" s="515" t="str">
        <f>IF('2.YCCN-Usecase'!A1307="","",'2.YCCN-Usecase'!A1307)</f>
        <v/>
      </c>
      <c r="B1309" s="126" t="str">
        <f>_xlfn.CONCAT('2.YCCN-Usecase'!B1307,'2.YCCN-Usecase'!E1307)</f>
        <v>QTHT chọn nút lưu và triển khai cấu hình Policy</v>
      </c>
      <c r="C1309" s="127" t="str">
        <f t="shared" si="20"/>
        <v>Dữ liệu đầu vào</v>
      </c>
    </row>
    <row r="1310" spans="1:3">
      <c r="A1310" s="515">
        <f>IF('2.YCCN-Usecase'!A1308="","",'2.YCCN-Usecase'!A1308)</f>
        <v>150</v>
      </c>
      <c r="B1310" s="126" t="str">
        <f>_xlfn.CONCAT('2.YCCN-Usecase'!B1308,'2.YCCN-Usecase'!E1308)</f>
        <v>Cấu hình Property cho API</v>
      </c>
      <c r="C1310" s="127" t="str">
        <f t="shared" si="20"/>
        <v/>
      </c>
    </row>
    <row r="1311" spans="1:3">
      <c r="A1311" s="515" t="str">
        <f>IF('2.YCCN-Usecase'!A1309="","",'2.YCCN-Usecase'!A1309)</f>
        <v/>
      </c>
      <c r="B1311" s="126" t="str">
        <f>_xlfn.CONCAT('2.YCCN-Usecase'!B1309,'2.YCCN-Usecase'!E1309)</f>
        <v>QTHT xem danh sách Properties</v>
      </c>
      <c r="C1311" s="127" t="str">
        <f t="shared" si="20"/>
        <v>Dữ liệu đầu ra</v>
      </c>
    </row>
    <row r="1312" spans="1:3">
      <c r="A1312" s="515" t="str">
        <f>IF('2.YCCN-Usecase'!A1310="","",'2.YCCN-Usecase'!A1310)</f>
        <v/>
      </c>
      <c r="B1312" s="126" t="str">
        <f>_xlfn.CONCAT('2.YCCN-Usecase'!B1310,'2.YCCN-Usecase'!E1310)</f>
        <v>QTHT chọn nút thêm mới Property</v>
      </c>
      <c r="C1312" s="127" t="str">
        <f t="shared" si="20"/>
        <v>Dữ liệu đầu vào</v>
      </c>
    </row>
    <row r="1313" spans="1:3">
      <c r="A1313" s="515" t="str">
        <f>IF('2.YCCN-Usecase'!A1311="","",'2.YCCN-Usecase'!A1311)</f>
        <v/>
      </c>
      <c r="B1313" s="126" t="str">
        <f>_xlfn.CONCAT('2.YCCN-Usecase'!B1311,'2.YCCN-Usecase'!E1311)</f>
        <v>QTHT chọn nút xóa Property</v>
      </c>
      <c r="C1313" s="127" t="str">
        <f t="shared" si="20"/>
        <v>Yêu cầu truy vấn</v>
      </c>
    </row>
    <row r="1314" spans="1:3">
      <c r="A1314" s="515" t="str">
        <f>IF('2.YCCN-Usecase'!A1312="","",'2.YCCN-Usecase'!A1312)</f>
        <v/>
      </c>
      <c r="B1314" s="126" t="str">
        <f>_xlfn.CONCAT('2.YCCN-Usecase'!B1312,'2.YCCN-Usecase'!E1312)</f>
        <v>QTHT chọn nút sửa Property</v>
      </c>
      <c r="C1314" s="127" t="str">
        <f t="shared" si="20"/>
        <v>Dữ liệu đầu vào</v>
      </c>
    </row>
    <row r="1315" spans="1:3">
      <c r="A1315" s="515" t="str">
        <f>IF('2.YCCN-Usecase'!A1313="","",'2.YCCN-Usecase'!A1313)</f>
        <v/>
      </c>
      <c r="B1315" s="126" t="str">
        <f>_xlfn.CONCAT('2.YCCN-Usecase'!B1313,'2.YCCN-Usecase'!E1313)</f>
        <v>QTHT chọn nút lưu và triển khai cấu hình Property</v>
      </c>
      <c r="C1315" s="127" t="str">
        <f t="shared" si="20"/>
        <v>Dữ liệu đầu vào</v>
      </c>
    </row>
    <row r="1316" spans="1:3">
      <c r="A1316" s="515">
        <f>IF('2.YCCN-Usecase'!A1314="","",'2.YCCN-Usecase'!A1314)</f>
        <v>151</v>
      </c>
      <c r="B1316" s="126" t="str">
        <f>_xlfn.CONCAT('2.YCCN-Usecase'!B1314,'2.YCCN-Usecase'!E1314)</f>
        <v>Các Request Policies cho API</v>
      </c>
      <c r="C1316" s="127" t="str">
        <f t="shared" si="20"/>
        <v/>
      </c>
    </row>
    <row r="1317" spans="1:3">
      <c r="A1317" s="515" t="str">
        <f>IF('2.YCCN-Usecase'!A1315="","",'2.YCCN-Usecase'!A1315)</f>
        <v/>
      </c>
      <c r="B1317" s="126" t="str">
        <f>_xlfn.CONCAT('2.YCCN-Usecase'!B1315,'2.YCCN-Usecase'!E1315)</f>
        <v>QTHT thêm mới chính sách Add query param</v>
      </c>
      <c r="C1317" s="127" t="str">
        <f t="shared" si="20"/>
        <v>Dữ liệu đầu vào</v>
      </c>
    </row>
    <row r="1318" spans="1:3">
      <c r="A1318" s="515" t="str">
        <f>IF('2.YCCN-Usecase'!A1316="","",'2.YCCN-Usecase'!A1316)</f>
        <v/>
      </c>
      <c r="B1318" s="126" t="str">
        <f>_xlfn.CONCAT('2.YCCN-Usecase'!B1316,'2.YCCN-Usecase'!E1316)</f>
        <v>QTHT thêm mới chính sách Apply accept header</v>
      </c>
      <c r="C1318" s="127" t="str">
        <f t="shared" si="20"/>
        <v>Dữ liệu đầu vào</v>
      </c>
    </row>
    <row r="1319" spans="1:3">
      <c r="A1319" s="515" t="str">
        <f>IF('2.YCCN-Usecase'!A1317="","",'2.YCCN-Usecase'!A1317)</f>
        <v/>
      </c>
      <c r="B1319" s="126" t="str">
        <f>_xlfn.CONCAT('2.YCCN-Usecase'!B1317,'2.YCCN-Usecase'!E1317)</f>
        <v>QTHT thêm mới chính sách Change HTTP Method</v>
      </c>
      <c r="C1319" s="127" t="str">
        <f t="shared" si="20"/>
        <v>Dữ liệu đầu vào</v>
      </c>
    </row>
    <row r="1320" spans="1:3" ht="36">
      <c r="A1320" s="515" t="str">
        <f>IF('2.YCCN-Usecase'!A1318="","",'2.YCCN-Usecase'!A1318)</f>
        <v/>
      </c>
      <c r="B1320" s="126" t="str">
        <f>_xlfn.CONCAT('2.YCCN-Usecase'!B1318,'2.YCCN-Usecase'!E1318)</f>
        <v>QTHT thêm mới chính sách Custom Authorization Token</v>
      </c>
      <c r="C1320" s="127" t="str">
        <f t="shared" si="20"/>
        <v>Dữ liệu đầu vào</v>
      </c>
    </row>
    <row r="1321" spans="1:3">
      <c r="A1321" s="515" t="str">
        <f>IF('2.YCCN-Usecase'!A1319="","",'2.YCCN-Usecase'!A1319)</f>
        <v/>
      </c>
      <c r="B1321" s="126" t="str">
        <f>_xlfn.CONCAT('2.YCCN-Usecase'!B1319,'2.YCCN-Usecase'!E1319)</f>
        <v>QTHT thêm mới chính sách Debug request flow</v>
      </c>
      <c r="C1321" s="127" t="str">
        <f t="shared" si="20"/>
        <v>Dữ liệu đầu vào</v>
      </c>
    </row>
    <row r="1322" spans="1:3">
      <c r="A1322" s="515" t="str">
        <f>IF('2.YCCN-Usecase'!A1320="","",'2.YCCN-Usecase'!A1320)</f>
        <v/>
      </c>
      <c r="B1322" s="126" t="str">
        <f>_xlfn.CONCAT('2.YCCN-Usecase'!B1320,'2.YCCN-Usecase'!E1320)</f>
        <v>QTHT thêm mới chính sách Disable chunking</v>
      </c>
      <c r="C1322" s="127" t="str">
        <f t="shared" si="20"/>
        <v>Dữ liệu đầu vào</v>
      </c>
    </row>
    <row r="1323" spans="1:3">
      <c r="A1323" s="515" t="str">
        <f>IF('2.YCCN-Usecase'!A1321="","",'2.YCCN-Usecase'!A1321)</f>
        <v/>
      </c>
      <c r="B1323" s="126" t="str">
        <f>_xlfn.CONCAT('2.YCCN-Usecase'!B1321,'2.YCCN-Usecase'!E1321)</f>
        <v>QTHT thêm mới chính sách Json to XML</v>
      </c>
      <c r="C1323" s="127" t="str">
        <f t="shared" si="20"/>
        <v>Dữ liệu đầu vào</v>
      </c>
    </row>
    <row r="1324" spans="1:3">
      <c r="A1324" s="515" t="str">
        <f>IF('2.YCCN-Usecase'!A1322="","",'2.YCCN-Usecase'!A1322)</f>
        <v/>
      </c>
      <c r="B1324" s="126" t="str">
        <f>_xlfn.CONCAT('2.YCCN-Usecase'!B1322,'2.YCCN-Usecase'!E1322)</f>
        <v>QTHT thêm mới chính sách Json Validator</v>
      </c>
      <c r="C1324" s="127" t="str">
        <f t="shared" si="20"/>
        <v>Dữ liệu đầu vào</v>
      </c>
    </row>
    <row r="1325" spans="1:3" ht="36">
      <c r="A1325" s="515" t="str">
        <f>IF('2.YCCN-Usecase'!A1323="","",'2.YCCN-Usecase'!A1323)</f>
        <v/>
      </c>
      <c r="B1325" s="126" t="str">
        <f>_xlfn.CONCAT('2.YCCN-Usecase'!B1323,'2.YCCN-Usecase'!E1323)</f>
        <v>QTHT thêm mới chính sách Validate Request with OPA</v>
      </c>
      <c r="C1325" s="127" t="str">
        <f t="shared" si="20"/>
        <v>Dữ liệu đầu vào</v>
      </c>
    </row>
    <row r="1326" spans="1:3">
      <c r="A1326" s="515" t="str">
        <f>IF('2.YCCN-Usecase'!A1324="","",'2.YCCN-Usecase'!A1324)</f>
        <v/>
      </c>
      <c r="B1326" s="126" t="str">
        <f>_xlfn.CONCAT('2.YCCN-Usecase'!B1324,'2.YCCN-Usecase'!E1324)</f>
        <v>QTHT thêm mới chính sách Preserve Accept  Header</v>
      </c>
      <c r="C1326" s="127" t="str">
        <f t="shared" si="20"/>
        <v>Dữ liệu đầu vào</v>
      </c>
    </row>
    <row r="1327" spans="1:3">
      <c r="A1327" s="515" t="str">
        <f>IF('2.YCCN-Usecase'!A1325="","",'2.YCCN-Usecase'!A1325)</f>
        <v/>
      </c>
      <c r="B1327" s="126" t="str">
        <f>_xlfn.CONCAT('2.YCCN-Usecase'!B1325,'2.YCCN-Usecase'!E1325)</f>
        <v>QTHT thêm mới chính sách Regex Policy</v>
      </c>
      <c r="C1327" s="127" t="str">
        <f t="shared" si="20"/>
        <v>Dữ liệu đầu vào</v>
      </c>
    </row>
    <row r="1328" spans="1:3">
      <c r="A1328" s="515" t="str">
        <f>IF('2.YCCN-Usecase'!A1326="","",'2.YCCN-Usecase'!A1326)</f>
        <v/>
      </c>
      <c r="B1328" s="126" t="str">
        <f>_xlfn.CONCAT('2.YCCN-Usecase'!B1326,'2.YCCN-Usecase'!E1326)</f>
        <v>QTHT thêm mới chính sách Remove header</v>
      </c>
      <c r="C1328" s="127" t="str">
        <f t="shared" si="20"/>
        <v>Dữ liệu đầu vào</v>
      </c>
    </row>
    <row r="1329" spans="1:3">
      <c r="A1329" s="515" t="str">
        <f>IF('2.YCCN-Usecase'!A1327="","",'2.YCCN-Usecase'!A1327)</f>
        <v/>
      </c>
      <c r="B1329" s="126" t="str">
        <f>_xlfn.CONCAT('2.YCCN-Usecase'!B1327,'2.YCCN-Usecase'!E1327)</f>
        <v>QTHT thêm mới chính sách Rewrite source path</v>
      </c>
      <c r="C1329" s="127" t="str">
        <f t="shared" si="20"/>
        <v>Dữ liệu đầu vào</v>
      </c>
    </row>
    <row r="1330" spans="1:3">
      <c r="A1330" s="515" t="str">
        <f>IF('2.YCCN-Usecase'!A1328="","",'2.YCCN-Usecase'!A1328)</f>
        <v/>
      </c>
      <c r="B1330" s="126" t="str">
        <f>_xlfn.CONCAT('2.YCCN-Usecase'!B1328,'2.YCCN-Usecase'!E1328)</f>
        <v>QTHT thêm mới chính sách Set to header</v>
      </c>
      <c r="C1330" s="127" t="str">
        <f t="shared" si="20"/>
        <v>Dữ liệu đầu vào</v>
      </c>
    </row>
    <row r="1331" spans="1:3">
      <c r="A1331" s="515" t="str">
        <f>IF('2.YCCN-Usecase'!A1329="","",'2.YCCN-Usecase'!A1329)</f>
        <v/>
      </c>
      <c r="B1331" s="126" t="str">
        <f>_xlfn.CONCAT('2.YCCN-Usecase'!B1329,'2.YCCN-Usecase'!E1329)</f>
        <v>QTHT thêm mới chính sách XML to Json</v>
      </c>
      <c r="C1331" s="127" t="str">
        <f t="shared" si="20"/>
        <v>Dữ liệu đầu vào</v>
      </c>
    </row>
    <row r="1332" spans="1:3">
      <c r="A1332" s="515" t="str">
        <f>IF('2.YCCN-Usecase'!A1330="","",'2.YCCN-Usecase'!A1330)</f>
        <v/>
      </c>
      <c r="B1332" s="126" t="str">
        <f>_xlfn.CONCAT('2.YCCN-Usecase'!B1330,'2.YCCN-Usecase'!E1330)</f>
        <v>QTHT thêm mới chính sách XML validator</v>
      </c>
      <c r="C1332" s="127" t="str">
        <f t="shared" si="20"/>
        <v>Dữ liệu đầu vào</v>
      </c>
    </row>
    <row r="1333" spans="1:3">
      <c r="A1333" s="515">
        <f>IF('2.YCCN-Usecase'!A1331="","",'2.YCCN-Usecase'!A1331)</f>
        <v>152</v>
      </c>
      <c r="B1333" s="126" t="str">
        <f>_xlfn.CONCAT('2.YCCN-Usecase'!B1331,'2.YCCN-Usecase'!E1331)</f>
        <v>Các Response Policies cho API</v>
      </c>
      <c r="C1333" s="127" t="str">
        <f t="shared" si="20"/>
        <v/>
      </c>
    </row>
    <row r="1334" spans="1:3">
      <c r="A1334" s="515" t="str">
        <f>IF('2.YCCN-Usecase'!A1332="","",'2.YCCN-Usecase'!A1332)</f>
        <v/>
      </c>
      <c r="B1334" s="126" t="str">
        <f>_xlfn.CONCAT('2.YCCN-Usecase'!B1332,'2.YCCN-Usecase'!E1332)</f>
        <v>QTHT thêm mới chính sách Add header</v>
      </c>
      <c r="C1334" s="127" t="str">
        <f t="shared" si="20"/>
        <v>Dữ liệu đầu vào</v>
      </c>
    </row>
    <row r="1335" spans="1:3">
      <c r="A1335" s="515" t="str">
        <f>IF('2.YCCN-Usecase'!A1333="","",'2.YCCN-Usecase'!A1333)</f>
        <v/>
      </c>
      <c r="B1335" s="126" t="str">
        <f>_xlfn.CONCAT('2.YCCN-Usecase'!B1333,'2.YCCN-Usecase'!E1333)</f>
        <v>QTHT thêm mới chính sách Log Policy</v>
      </c>
      <c r="C1335" s="127" t="str">
        <f t="shared" si="20"/>
        <v>Dữ liệu đầu vào</v>
      </c>
    </row>
    <row r="1336" spans="1:3">
      <c r="A1336" s="515" t="str">
        <f>IF('2.YCCN-Usecase'!A1334="","",'2.YCCN-Usecase'!A1334)</f>
        <v/>
      </c>
      <c r="B1336" s="126" t="str">
        <f>_xlfn.CONCAT('2.YCCN-Usecase'!B1334,'2.YCCN-Usecase'!E1334)</f>
        <v>QTHT thêm mới chính sách Debug response flow</v>
      </c>
      <c r="C1336" s="127" t="str">
        <f t="shared" si="20"/>
        <v>Dữ liệu đầu vào</v>
      </c>
    </row>
    <row r="1337" spans="1:3">
      <c r="A1337" s="515" t="str">
        <f>IF('2.YCCN-Usecase'!A1335="","",'2.YCCN-Usecase'!A1335)</f>
        <v/>
      </c>
      <c r="B1337" s="126" t="str">
        <f>_xlfn.CONCAT('2.YCCN-Usecase'!B1335,'2.YCCN-Usecase'!E1335)</f>
        <v>QTHT thêm mới chính sách Disable chunking</v>
      </c>
      <c r="C1337" s="127" t="str">
        <f t="shared" si="20"/>
        <v>Dữ liệu đầu vào</v>
      </c>
    </row>
    <row r="1338" spans="1:3">
      <c r="A1338" s="515" t="str">
        <f>IF('2.YCCN-Usecase'!A1336="","",'2.YCCN-Usecase'!A1336)</f>
        <v/>
      </c>
      <c r="B1338" s="126" t="str">
        <f>_xlfn.CONCAT('2.YCCN-Usecase'!B1336,'2.YCCN-Usecase'!E1336)</f>
        <v>QTHT thêm mới chính sách Json to XML</v>
      </c>
      <c r="C1338" s="127" t="str">
        <f t="shared" si="20"/>
        <v>Dữ liệu đầu vào</v>
      </c>
    </row>
    <row r="1339" spans="1:3">
      <c r="A1339" s="515" t="str">
        <f>IF('2.YCCN-Usecase'!A1337="","",'2.YCCN-Usecase'!A1337)</f>
        <v/>
      </c>
      <c r="B1339" s="126" t="str">
        <f>_xlfn.CONCAT('2.YCCN-Usecase'!B1337,'2.YCCN-Usecase'!E1337)</f>
        <v>QTHT thêm mới chính sách Remove header</v>
      </c>
      <c r="C1339" s="127" t="str">
        <f t="shared" si="20"/>
        <v>Dữ liệu đầu vào</v>
      </c>
    </row>
    <row r="1340" spans="1:3">
      <c r="A1340" s="515" t="str">
        <f>IF('2.YCCN-Usecase'!A1338="","",'2.YCCN-Usecase'!A1338)</f>
        <v/>
      </c>
      <c r="B1340" s="126" t="str">
        <f>_xlfn.CONCAT('2.YCCN-Usecase'!B1338,'2.YCCN-Usecase'!E1338)</f>
        <v>QTHT thêm mới chính sách XML to Json</v>
      </c>
      <c r="C1340" s="127" t="str">
        <f t="shared" si="20"/>
        <v>Dữ liệu đầu vào</v>
      </c>
    </row>
    <row r="1341" spans="1:3">
      <c r="A1341" s="515">
        <f>IF('2.YCCN-Usecase'!A1339="","",'2.YCCN-Usecase'!A1339)</f>
        <v>153</v>
      </c>
      <c r="B1341" s="126" t="str">
        <f>_xlfn.CONCAT('2.YCCN-Usecase'!B1339,'2.YCCN-Usecase'!E1339)</f>
        <v>Các Fault Policies cho API</v>
      </c>
      <c r="C1341" s="127" t="str">
        <f t="shared" si="20"/>
        <v/>
      </c>
    </row>
    <row r="1342" spans="1:3">
      <c r="A1342" s="515" t="str">
        <f>IF('2.YCCN-Usecase'!A1340="","",'2.YCCN-Usecase'!A1340)</f>
        <v/>
      </c>
      <c r="B1342" s="126" t="str">
        <f>_xlfn.CONCAT('2.YCCN-Usecase'!B1340,'2.YCCN-Usecase'!E1340)</f>
        <v>QTHT thêm mới chính sách Add header</v>
      </c>
      <c r="C1342" s="127" t="str">
        <f t="shared" si="20"/>
        <v>Dữ liệu đầu vào</v>
      </c>
    </row>
    <row r="1343" spans="1:3">
      <c r="A1343" s="515" t="str">
        <f>IF('2.YCCN-Usecase'!A1341="","",'2.YCCN-Usecase'!A1341)</f>
        <v/>
      </c>
      <c r="B1343" s="126" t="str">
        <f>_xlfn.CONCAT('2.YCCN-Usecase'!B1341,'2.YCCN-Usecase'!E1341)</f>
        <v>QTHT thêm mới chính sách Log Policy</v>
      </c>
      <c r="C1343" s="127" t="str">
        <f t="shared" si="20"/>
        <v>Dữ liệu đầu vào</v>
      </c>
    </row>
    <row r="1344" spans="1:3">
      <c r="A1344" s="515" t="str">
        <f>IF('2.YCCN-Usecase'!A1342="","",'2.YCCN-Usecase'!A1342)</f>
        <v/>
      </c>
      <c r="B1344" s="126" t="str">
        <f>_xlfn.CONCAT('2.YCCN-Usecase'!B1342,'2.YCCN-Usecase'!E1342)</f>
        <v>QTHT thêm mới chính sách Debug Json Fault</v>
      </c>
      <c r="C1344" s="127" t="str">
        <f t="shared" si="20"/>
        <v>Dữ liệu đầu vào</v>
      </c>
    </row>
    <row r="1345" spans="1:3">
      <c r="A1345" s="515" t="str">
        <f>IF('2.YCCN-Usecase'!A1343="","",'2.YCCN-Usecase'!A1343)</f>
        <v/>
      </c>
      <c r="B1345" s="126" t="str">
        <f>_xlfn.CONCAT('2.YCCN-Usecase'!B1343,'2.YCCN-Usecase'!E1343)</f>
        <v>QTHT thêm mới chính sách Json Fault</v>
      </c>
      <c r="C1345" s="127" t="str">
        <f t="shared" si="20"/>
        <v>Dữ liệu đầu vào</v>
      </c>
    </row>
    <row r="1346" spans="1:3">
      <c r="A1346" s="515" t="str">
        <f>IF('2.YCCN-Usecase'!A1344="","",'2.YCCN-Usecase'!A1344)</f>
        <v/>
      </c>
      <c r="B1346" s="126" t="str">
        <f>_xlfn.CONCAT('2.YCCN-Usecase'!B1344,'2.YCCN-Usecase'!E1344)</f>
        <v>QTHT thêm mới chính sách Remove header</v>
      </c>
      <c r="C1346" s="127" t="str">
        <f t="shared" si="20"/>
        <v>Dữ liệu đầu vào</v>
      </c>
    </row>
    <row r="1347" spans="1:3">
      <c r="A1347" s="515">
        <f>IF('2.YCCN-Usecase'!A1345="","",'2.YCCN-Usecase'!A1345)</f>
        <v>154</v>
      </c>
      <c r="B1347" s="126" t="str">
        <f>_xlfn.CONCAT('2.YCCN-Usecase'!B1345,'2.YCCN-Usecase'!E1345)</f>
        <v>Quản lý xác thực API</v>
      </c>
      <c r="C1347" s="127" t="str">
        <f t="shared" si="20"/>
        <v/>
      </c>
    </row>
    <row r="1348" spans="1:3">
      <c r="A1348" s="515" t="str">
        <f>IF('2.YCCN-Usecase'!A1346="","",'2.YCCN-Usecase'!A1346)</f>
        <v/>
      </c>
      <c r="B1348" s="126" t="str">
        <f>_xlfn.CONCAT('2.YCCN-Usecase'!B1346,'2.YCCN-Usecase'!E1346)</f>
        <v>QTHT bật/tắt tính năng xác thực API</v>
      </c>
      <c r="C1348" s="127" t="str">
        <f t="shared" ref="C1348:C1411" si="21">IF(A1348&lt;&gt;"","",IF(OR(ISNUMBER(SEARCH("xem",B1348)),ISNUMBER(SEARCH("sao chép",B1348))),"Dữ liệu đầu ra",IF(OR(ISNUMBER(SEARCH("tìm kiếm",B1348)),ISNUMBER(SEARCH("xóa",B1348)),ISNUMBER(SEARCH("lọc",B1348))),"Yêu cầu truy vấn","Dữ liệu đầu vào")))</f>
        <v>Dữ liệu đầu vào</v>
      </c>
    </row>
    <row r="1349" spans="1:3">
      <c r="A1349" s="515" t="str">
        <f>IF('2.YCCN-Usecase'!A1347="","",'2.YCCN-Usecase'!A1347)</f>
        <v/>
      </c>
      <c r="B1349" s="126" t="str">
        <f>_xlfn.CONCAT('2.YCCN-Usecase'!B1347,'2.YCCN-Usecase'!E1347)</f>
        <v>QTHT xác thực API sử dụng OAuth2 Access Tokens</v>
      </c>
      <c r="C1349" s="127" t="str">
        <f t="shared" si="21"/>
        <v>Dữ liệu đầu vào</v>
      </c>
    </row>
    <row r="1350" spans="1:3">
      <c r="A1350" s="515" t="str">
        <f>IF('2.YCCN-Usecase'!A1348="","",'2.YCCN-Usecase'!A1348)</f>
        <v/>
      </c>
      <c r="B1350" s="126" t="str">
        <f>_xlfn.CONCAT('2.YCCN-Usecase'!B1348,'2.YCCN-Usecase'!E1348)</f>
        <v>QTHT xác thực API sử dụng API keys</v>
      </c>
      <c r="C1350" s="127" t="str">
        <f t="shared" si="21"/>
        <v>Dữ liệu đầu vào</v>
      </c>
    </row>
    <row r="1351" spans="1:3">
      <c r="A1351" s="515" t="str">
        <f>IF('2.YCCN-Usecase'!A1349="","",'2.YCCN-Usecase'!A1349)</f>
        <v/>
      </c>
      <c r="B1351" s="126" t="str">
        <f>_xlfn.CONCAT('2.YCCN-Usecase'!B1349,'2.YCCN-Usecase'!E1349)</f>
        <v>QTHT xác thực API sử dụng Mutual SSL</v>
      </c>
      <c r="C1351" s="127" t="str">
        <f t="shared" si="21"/>
        <v>Dữ liệu đầu vào</v>
      </c>
    </row>
    <row r="1352" spans="1:3">
      <c r="A1352" s="515" t="str">
        <f>IF('2.YCCN-Usecase'!A1350="","",'2.YCCN-Usecase'!A1350)</f>
        <v/>
      </c>
      <c r="B1352" s="126" t="str">
        <f>_xlfn.CONCAT('2.YCCN-Usecase'!B1350,'2.YCCN-Usecase'!E1350)</f>
        <v>QTHT xác thực API sử dụng Basic Authentication</v>
      </c>
      <c r="C1352" s="127" t="str">
        <f t="shared" si="21"/>
        <v>Dữ liệu đầu vào</v>
      </c>
    </row>
    <row r="1353" spans="1:3" ht="36">
      <c r="A1353" s="515" t="str">
        <f>IF('2.YCCN-Usecase'!A1351="","",'2.YCCN-Usecase'!A1351)</f>
        <v/>
      </c>
      <c r="B1353" s="126" t="str">
        <f>_xlfn.CONCAT('2.YCCN-Usecase'!B1351,'2.YCCN-Usecase'!E1351)</f>
        <v>QTHT xác thực API sử dụng Certificate Bound Access Tokens</v>
      </c>
      <c r="C1353" s="127" t="str">
        <f t="shared" si="21"/>
        <v>Dữ liệu đầu vào</v>
      </c>
    </row>
    <row r="1354" spans="1:3">
      <c r="A1354" s="515" t="str">
        <f>IF('2.YCCN-Usecase'!A1352="","",'2.YCCN-Usecase'!A1352)</f>
        <v>V.2</v>
      </c>
      <c r="B1354" s="126" t="str">
        <f>_xlfn.CONCAT('2.YCCN-Usecase'!B1352,'2.YCCN-Usecase'!E1352)</f>
        <v>Xuất bản API</v>
      </c>
      <c r="C1354" s="127" t="str">
        <f t="shared" si="21"/>
        <v/>
      </c>
    </row>
    <row r="1355" spans="1:3">
      <c r="A1355" s="515">
        <f>IF('2.YCCN-Usecase'!A1353="","",'2.YCCN-Usecase'!A1353)</f>
        <v>155</v>
      </c>
      <c r="B1355" s="126" t="str">
        <f>_xlfn.CONCAT('2.YCCN-Usecase'!B1353,'2.YCCN-Usecase'!E1353)</f>
        <v>Quản lý phiên bản API</v>
      </c>
      <c r="C1355" s="127" t="str">
        <f t="shared" si="21"/>
        <v/>
      </c>
    </row>
    <row r="1356" spans="1:3">
      <c r="A1356" s="515" t="str">
        <f>IF('2.YCCN-Usecase'!A1354="","",'2.YCCN-Usecase'!A1354)</f>
        <v/>
      </c>
      <c r="B1356" s="126" t="str">
        <f>_xlfn.CONCAT('2.YCCN-Usecase'!B1354,'2.YCCN-Usecase'!E1354)</f>
        <v>QTHT tạo phiên bản triển khai mới cho API</v>
      </c>
      <c r="C1356" s="127" t="str">
        <f t="shared" si="21"/>
        <v>Dữ liệu đầu vào</v>
      </c>
    </row>
    <row r="1357" spans="1:3">
      <c r="A1357" s="515" t="str">
        <f>IF('2.YCCN-Usecase'!A1355="","",'2.YCCN-Usecase'!A1355)</f>
        <v/>
      </c>
      <c r="B1357" s="126" t="str">
        <f>_xlfn.CONCAT('2.YCCN-Usecase'!B1355,'2.YCCN-Usecase'!E1355)</f>
        <v>QTHT khôi phục bản triển khai cũ của API</v>
      </c>
      <c r="C1357" s="127" t="str">
        <f t="shared" si="21"/>
        <v>Dữ liệu đầu vào</v>
      </c>
    </row>
    <row r="1358" spans="1:3">
      <c r="A1358" s="515" t="str">
        <f>IF('2.YCCN-Usecase'!A1356="","",'2.YCCN-Usecase'!A1356)</f>
        <v/>
      </c>
      <c r="B1358" s="126" t="str">
        <f>_xlfn.CONCAT('2.YCCN-Usecase'!B1356,'2.YCCN-Usecase'!E1356)</f>
        <v>QTHT xóa phiên bản triển khai cũ của API</v>
      </c>
      <c r="C1358" s="127" t="str">
        <f t="shared" si="21"/>
        <v>Yêu cầu truy vấn</v>
      </c>
    </row>
    <row r="1359" spans="1:3">
      <c r="A1359" s="515" t="str">
        <f>IF('2.YCCN-Usecase'!A1357="","",'2.YCCN-Usecase'!A1357)</f>
        <v/>
      </c>
      <c r="B1359" s="126" t="str">
        <f>_xlfn.CONCAT('2.YCCN-Usecase'!B1357,'2.YCCN-Usecase'!E1357)</f>
        <v>QTHT triển khai/hủy triển khai API</v>
      </c>
      <c r="C1359" s="127" t="str">
        <f t="shared" si="21"/>
        <v>Dữ liệu đầu vào</v>
      </c>
    </row>
    <row r="1360" spans="1:3">
      <c r="A1360" s="515" t="str">
        <f>IF('2.YCCN-Usecase'!A1358="","",'2.YCCN-Usecase'!A1358)</f>
        <v/>
      </c>
      <c r="B1360" s="126" t="str">
        <f>_xlfn.CONCAT('2.YCCN-Usecase'!B1358,'2.YCCN-Usecase'!E1358)</f>
        <v>QTHT bật/tắt chức năng xem Gateway URL trên cổng</v>
      </c>
      <c r="C1360" s="127" t="str">
        <f t="shared" si="21"/>
        <v>Dữ liệu đầu ra</v>
      </c>
    </row>
    <row r="1361" spans="1:3">
      <c r="A1361" s="515">
        <f>IF('2.YCCN-Usecase'!A1359="","",'2.YCCN-Usecase'!A1359)</f>
        <v>156</v>
      </c>
      <c r="B1361" s="126" t="str">
        <f>_xlfn.CONCAT('2.YCCN-Usecase'!B1359,'2.YCCN-Usecase'!E1359)</f>
        <v>Kiểm thử API</v>
      </c>
      <c r="C1361" s="127" t="str">
        <f t="shared" si="21"/>
        <v/>
      </c>
    </row>
    <row r="1362" spans="1:3">
      <c r="A1362" s="515" t="str">
        <f>IF('2.YCCN-Usecase'!A1360="","",'2.YCCN-Usecase'!A1360)</f>
        <v/>
      </c>
      <c r="B1362" s="126" t="str">
        <f>_xlfn.CONCAT('2.YCCN-Usecase'!B1360,'2.YCCN-Usecase'!E1360)</f>
        <v>QTHT sinh Khóa an toàn cho API</v>
      </c>
      <c r="C1362" s="127" t="str">
        <f t="shared" si="21"/>
        <v>Dữ liệu đầu vào</v>
      </c>
    </row>
    <row r="1363" spans="1:3">
      <c r="A1363" s="515" t="str">
        <f>IF('2.YCCN-Usecase'!A1361="","",'2.YCCN-Usecase'!A1361)</f>
        <v/>
      </c>
      <c r="B1363" s="126" t="str">
        <f>_xlfn.CONCAT('2.YCCN-Usecase'!B1361,'2.YCCN-Usecase'!E1361)</f>
        <v>QTHT xem danh sách operation của API</v>
      </c>
      <c r="C1363" s="127" t="str">
        <f t="shared" si="21"/>
        <v>Dữ liệu đầu ra</v>
      </c>
    </row>
    <row r="1364" spans="1:3">
      <c r="A1364" s="515" t="str">
        <f>IF('2.YCCN-Usecase'!A1362="","",'2.YCCN-Usecase'!A1362)</f>
        <v/>
      </c>
      <c r="B1364" s="126" t="str">
        <f>_xlfn.CONCAT('2.YCCN-Usecase'!B1362,'2.YCCN-Usecase'!E1362)</f>
        <v>QTHT chọn nút thử để mở giao diện thử nghiệm API</v>
      </c>
      <c r="C1364" s="127" t="str">
        <f t="shared" si="21"/>
        <v>Dữ liệu đầu vào</v>
      </c>
    </row>
    <row r="1365" spans="1:3" ht="36">
      <c r="A1365" s="515" t="str">
        <f>IF('2.YCCN-Usecase'!A1363="","",'2.YCCN-Usecase'!A1363)</f>
        <v/>
      </c>
      <c r="B1365" s="126" t="str">
        <f>_xlfn.CONCAT('2.YCCN-Usecase'!B1363,'2.YCCN-Usecase'!E1363)</f>
        <v>QTHT điều chỉnh tham số truyền vào API để kiểm thử</v>
      </c>
      <c r="C1365" s="127" t="str">
        <f t="shared" si="21"/>
        <v>Dữ liệu đầu vào</v>
      </c>
    </row>
    <row r="1366" spans="1:3" ht="36">
      <c r="A1366" s="515" t="str">
        <f>IF('2.YCCN-Usecase'!A1364="","",'2.YCCN-Usecase'!A1364)</f>
        <v/>
      </c>
      <c r="B1366" s="126" t="str">
        <f>_xlfn.CONCAT('2.YCCN-Usecase'!B1364,'2.YCCN-Usecase'!E1364)</f>
        <v>QTHT chọn nút tải để tải về phản hồi của API thử nghiệm dưới dạnh file Json</v>
      </c>
      <c r="C1366" s="127" t="str">
        <f t="shared" si="21"/>
        <v>Dữ liệu đầu vào</v>
      </c>
    </row>
    <row r="1367" spans="1:3">
      <c r="A1367" s="515">
        <f>IF('2.YCCN-Usecase'!A1365="","",'2.YCCN-Usecase'!A1365)</f>
        <v>157</v>
      </c>
      <c r="B1367" s="126" t="str">
        <f>_xlfn.CONCAT('2.YCCN-Usecase'!B1365,'2.YCCN-Usecase'!E1365)</f>
        <v>Quản lý vòng đời API</v>
      </c>
      <c r="C1367" s="127" t="str">
        <f t="shared" si="21"/>
        <v/>
      </c>
    </row>
    <row r="1368" spans="1:3">
      <c r="A1368" s="515" t="str">
        <f>IF('2.YCCN-Usecase'!A1366="","",'2.YCCN-Usecase'!A1366)</f>
        <v/>
      </c>
      <c r="B1368" s="126" t="str">
        <f>_xlfn.CONCAT('2.YCCN-Usecase'!B1366,'2.YCCN-Usecase'!E1366)</f>
        <v xml:space="preserve">QTHT xem trạng thái hiên tại của API </v>
      </c>
      <c r="C1368" s="127" t="str">
        <f t="shared" si="21"/>
        <v>Dữ liệu đầu ra</v>
      </c>
    </row>
    <row r="1369" spans="1:3">
      <c r="A1369" s="515" t="str">
        <f>IF('2.YCCN-Usecase'!A1367="","",'2.YCCN-Usecase'!A1367)</f>
        <v/>
      </c>
      <c r="B1369" s="126" t="str">
        <f>_xlfn.CONCAT('2.YCCN-Usecase'!B1367,'2.YCCN-Usecase'!E1367)</f>
        <v>QTHT chọn nút chặn để chặn truy cập API</v>
      </c>
      <c r="C1369" s="127" t="str">
        <f t="shared" si="21"/>
        <v>Dữ liệu đầu vào</v>
      </c>
    </row>
    <row r="1370" spans="1:3" ht="36">
      <c r="A1370" s="515" t="str">
        <f>IF('2.YCCN-Usecase'!A1368="","",'2.YCCN-Usecase'!A1368)</f>
        <v/>
      </c>
      <c r="B1370" s="126" t="str">
        <f>_xlfn.CONCAT('2.YCCN-Usecase'!B1368,'2.YCCN-Usecase'!E1368)</f>
        <v>QTHT chọn nút trước triển khai để đưa API về trạng thái trước triển khai</v>
      </c>
      <c r="C1370" s="127" t="str">
        <f t="shared" si="21"/>
        <v>Dữ liệu đầu vào</v>
      </c>
    </row>
    <row r="1371" spans="1:3" ht="36">
      <c r="A1371" s="515" t="str">
        <f>IF('2.YCCN-Usecase'!A1369="","",'2.YCCN-Usecase'!A1369)</f>
        <v/>
      </c>
      <c r="B1371" s="126" t="str">
        <f>_xlfn.CONCAT('2.YCCN-Usecase'!B1369,'2.YCCN-Usecase'!E1369)</f>
        <v>QTHT chọn nút về trạng thái khởi tạo để đưa API về trạng thái khởi tạo</v>
      </c>
      <c r="C1371" s="127" t="str">
        <f t="shared" si="21"/>
        <v>Dữ liệu đầu vào</v>
      </c>
    </row>
    <row r="1372" spans="1:3" ht="36">
      <c r="A1372" s="515" t="str">
        <f>IF('2.YCCN-Usecase'!A1370="","",'2.YCCN-Usecase'!A1370)</f>
        <v/>
      </c>
      <c r="B1372" s="126" t="str">
        <f>_xlfn.CONCAT('2.YCCN-Usecase'!B1370,'2.YCCN-Usecase'!E1370)</f>
        <v>QTHT chọn nút xuất bản để đưa API về trạng thái xuất bản</v>
      </c>
      <c r="C1372" s="127" t="str">
        <f t="shared" si="21"/>
        <v>Dữ liệu đầu vào</v>
      </c>
    </row>
    <row r="1373" spans="1:3" ht="36">
      <c r="A1373" s="515" t="str">
        <f>IF('2.YCCN-Usecase'!A1371="","",'2.YCCN-Usecase'!A1371)</f>
        <v/>
      </c>
      <c r="B1373" s="126" t="str">
        <f>_xlfn.CONCAT('2.YCCN-Usecase'!B1371,'2.YCCN-Usecase'!E1371)</f>
        <v>QTHT chọn nút ngừng hỗ trợ để đưa API về trạng thái ngưng hỗ trợ</v>
      </c>
      <c r="C1373" s="127" t="str">
        <f t="shared" si="21"/>
        <v>Dữ liệu đầu vào</v>
      </c>
    </row>
    <row r="1374" spans="1:3" ht="36">
      <c r="A1374" s="515" t="str">
        <f>IF('2.YCCN-Usecase'!A1372="","",'2.YCCN-Usecase'!A1372)</f>
        <v/>
      </c>
      <c r="B1374" s="126" t="str">
        <f>_xlfn.CONCAT('2.YCCN-Usecase'!B1372,'2.YCCN-Usecase'!E1372)</f>
        <v>QTHT chọn nút dừng hoạt động để đưa API về trạng thái dừng hoạt động</v>
      </c>
      <c r="C1374" s="127" t="str">
        <f t="shared" si="21"/>
        <v>Dữ liệu đầu vào</v>
      </c>
    </row>
    <row r="1375" spans="1:3" ht="36">
      <c r="A1375" s="515" t="str">
        <f>IF('2.YCCN-Usecase'!A1373="","",'2.YCCN-Usecase'!A1373)</f>
        <v/>
      </c>
      <c r="B1375" s="126" t="str">
        <f>_xlfn.CONCAT('2.YCCN-Usecase'!B1373,'2.YCCN-Usecase'!E1373)</f>
        <v>QTHT xem danh saách lịch sử thay đổi trạng thái của API</v>
      </c>
      <c r="C1375" s="127" t="str">
        <f t="shared" si="21"/>
        <v>Dữ liệu đầu ra</v>
      </c>
    </row>
    <row r="1376" spans="1:3">
      <c r="A1376" s="515" t="str">
        <f>IF('2.YCCN-Usecase'!A1374="","",'2.YCCN-Usecase'!A1374)</f>
        <v>V.3</v>
      </c>
      <c r="B1376" s="126" t="str">
        <f>_xlfn.CONCAT('2.YCCN-Usecase'!B1374,'2.YCCN-Usecase'!E1374)</f>
        <v>Quản lý ứng dụng</v>
      </c>
      <c r="C1376" s="127" t="str">
        <f t="shared" si="21"/>
        <v/>
      </c>
    </row>
    <row r="1377" spans="1:3">
      <c r="A1377" s="515">
        <f>IF('2.YCCN-Usecase'!A1375="","",'2.YCCN-Usecase'!A1375)</f>
        <v>158</v>
      </c>
      <c r="B1377" s="126" t="str">
        <f>_xlfn.CONCAT('2.YCCN-Usecase'!B1375,'2.YCCN-Usecase'!E1375)</f>
        <v>Quản lý ứng dụng</v>
      </c>
      <c r="C1377" s="127" t="str">
        <f t="shared" si="21"/>
        <v/>
      </c>
    </row>
    <row r="1378" spans="1:3">
      <c r="A1378" s="515" t="str">
        <f>IF('2.YCCN-Usecase'!A1376="","",'2.YCCN-Usecase'!A1376)</f>
        <v/>
      </c>
      <c r="B1378" s="126" t="str">
        <f>_xlfn.CONCAT('2.YCCN-Usecase'!B1376,'2.YCCN-Usecase'!E1376)</f>
        <v>NSD chọn nút tạo để tạo ứng dụng</v>
      </c>
      <c r="C1378" s="127" t="str">
        <f t="shared" si="21"/>
        <v>Dữ liệu đầu vào</v>
      </c>
    </row>
    <row r="1379" spans="1:3">
      <c r="A1379" s="515" t="str">
        <f>IF('2.YCCN-Usecase'!A1377="","",'2.YCCN-Usecase'!A1377)</f>
        <v/>
      </c>
      <c r="B1379" s="126" t="str">
        <f>_xlfn.CONCAT('2.YCCN-Usecase'!B1377,'2.YCCN-Usecase'!E1377)</f>
        <v>NSD sử dụng thanh tìm kiếm để tìm kiếm ứng dung</v>
      </c>
      <c r="C1379" s="127" t="str">
        <f t="shared" si="21"/>
        <v>Yêu cầu truy vấn</v>
      </c>
    </row>
    <row r="1380" spans="1:3">
      <c r="A1380" s="515" t="str">
        <f>IF('2.YCCN-Usecase'!A1378="","",'2.YCCN-Usecase'!A1378)</f>
        <v/>
      </c>
      <c r="B1380" s="126" t="str">
        <f>_xlfn.CONCAT('2.YCCN-Usecase'!B1378,'2.YCCN-Usecase'!E1378)</f>
        <v>NSD chọn nút sửa để sửa ứng dụng</v>
      </c>
      <c r="C1380" s="127" t="str">
        <f t="shared" si="21"/>
        <v>Dữ liệu đầu vào</v>
      </c>
    </row>
    <row r="1381" spans="1:3">
      <c r="A1381" s="515" t="str">
        <f>IF('2.YCCN-Usecase'!A1379="","",'2.YCCN-Usecase'!A1379)</f>
        <v/>
      </c>
      <c r="B1381" s="126" t="str">
        <f>_xlfn.CONCAT('2.YCCN-Usecase'!B1379,'2.YCCN-Usecase'!E1379)</f>
        <v>NSD chọn nút xóa để xóa ứng dụng</v>
      </c>
      <c r="C1381" s="127" t="str">
        <f t="shared" si="21"/>
        <v>Yêu cầu truy vấn</v>
      </c>
    </row>
    <row r="1382" spans="1:3">
      <c r="A1382" s="515" t="str">
        <f>IF('2.YCCN-Usecase'!A1380="","",'2.YCCN-Usecase'!A1380)</f>
        <v/>
      </c>
      <c r="B1382" s="126" t="str">
        <f>_xlfn.CONCAT('2.YCCN-Usecase'!B1380,'2.YCCN-Usecase'!E1380)</f>
        <v>NSD xem danh sách ứng dụng</v>
      </c>
      <c r="C1382" s="127" t="str">
        <f t="shared" si="21"/>
        <v>Dữ liệu đầu ra</v>
      </c>
    </row>
    <row r="1383" spans="1:3">
      <c r="A1383" s="515">
        <f>IF('2.YCCN-Usecase'!A1381="","",'2.YCCN-Usecase'!A1381)</f>
        <v>159</v>
      </c>
      <c r="B1383" s="126" t="str">
        <f>_xlfn.CONCAT('2.YCCN-Usecase'!B1381,'2.YCCN-Usecase'!E1381)</f>
        <v>Trang tổng quan ứng dụng</v>
      </c>
      <c r="C1383" s="127" t="str">
        <f t="shared" si="21"/>
        <v/>
      </c>
    </row>
    <row r="1384" spans="1:3">
      <c r="A1384" s="515" t="str">
        <f>IF('2.YCCN-Usecase'!A1382="","",'2.YCCN-Usecase'!A1382)</f>
        <v/>
      </c>
      <c r="B1384" s="126" t="str">
        <f>_xlfn.CONCAT('2.YCCN-Usecase'!B1382,'2.YCCN-Usecase'!E1382)</f>
        <v>NSD xem thông tin tổng quan của ứng dụng</v>
      </c>
      <c r="C1384" s="127" t="str">
        <f t="shared" si="21"/>
        <v>Dữ liệu đầu ra</v>
      </c>
    </row>
    <row r="1385" spans="1:3">
      <c r="A1385" s="515" t="str">
        <f>IF('2.YCCN-Usecase'!A1383="","",'2.YCCN-Usecase'!A1383)</f>
        <v/>
      </c>
      <c r="B1385" s="126" t="str">
        <f>_xlfn.CONCAT('2.YCCN-Usecase'!B1383,'2.YCCN-Usecase'!E1383)</f>
        <v>NSD chọn nút sửa để sửa ứng dụng</v>
      </c>
      <c r="C1385" s="127" t="str">
        <f t="shared" si="21"/>
        <v>Dữ liệu đầu vào</v>
      </c>
    </row>
    <row r="1386" spans="1:3">
      <c r="A1386" s="515" t="str">
        <f>IF('2.YCCN-Usecase'!A1384="","",'2.YCCN-Usecase'!A1384)</f>
        <v/>
      </c>
      <c r="B1386" s="126" t="str">
        <f>_xlfn.CONCAT('2.YCCN-Usecase'!B1384,'2.YCCN-Usecase'!E1384)</f>
        <v>NSD chọn nút xóa để xóa ứng dụng</v>
      </c>
      <c r="C1386" s="127" t="str">
        <f t="shared" si="21"/>
        <v>Yêu cầu truy vấn</v>
      </c>
    </row>
    <row r="1387" spans="1:3">
      <c r="A1387" s="515">
        <f>IF('2.YCCN-Usecase'!A1385="","",'2.YCCN-Usecase'!A1385)</f>
        <v>160</v>
      </c>
      <c r="B1387" s="126" t="str">
        <f>_xlfn.CONCAT('2.YCCN-Usecase'!B1385,'2.YCCN-Usecase'!E1385)</f>
        <v>Cấu hình OAuth2 Keys</v>
      </c>
      <c r="C1387" s="127" t="str">
        <f t="shared" si="21"/>
        <v/>
      </c>
    </row>
    <row r="1388" spans="1:3">
      <c r="A1388" s="515" t="str">
        <f>IF('2.YCCN-Usecase'!A1386="","",'2.YCCN-Usecase'!A1386)</f>
        <v/>
      </c>
      <c r="B1388" s="126" t="str">
        <f>_xlfn.CONCAT('2.YCCN-Usecase'!B1386,'2.YCCN-Usecase'!E1386)</f>
        <v>NSD xem key và secret đã sinh ra cho ứng dụng</v>
      </c>
      <c r="C1388" s="127" t="str">
        <f t="shared" si="21"/>
        <v>Dữ liệu đầu ra</v>
      </c>
    </row>
    <row r="1389" spans="1:3">
      <c r="A1389" s="515" t="str">
        <f>IF('2.YCCN-Usecase'!A1387="","",'2.YCCN-Usecase'!A1387)</f>
        <v/>
      </c>
      <c r="B1389" s="126" t="str">
        <f>_xlfn.CONCAT('2.YCCN-Usecase'!B1387,'2.YCCN-Usecase'!E1387)</f>
        <v>NSD sinh Access token từ Key</v>
      </c>
      <c r="C1389" s="127" t="str">
        <f t="shared" si="21"/>
        <v>Dữ liệu đầu vào</v>
      </c>
    </row>
    <row r="1390" spans="1:3">
      <c r="A1390" s="515" t="str">
        <f>IF('2.YCCN-Usecase'!A1388="","",'2.YCCN-Usecase'!A1388)</f>
        <v/>
      </c>
      <c r="B1390" s="126" t="str">
        <f>_xlfn.CONCAT('2.YCCN-Usecase'!B1388,'2.YCCN-Usecase'!E1388)</f>
        <v>NSD lấy cURL để sinh Access Token</v>
      </c>
      <c r="C1390" s="127" t="str">
        <f t="shared" si="21"/>
        <v>Dữ liệu đầu vào</v>
      </c>
    </row>
    <row r="1391" spans="1:3">
      <c r="A1391" s="515" t="str">
        <f>IF('2.YCCN-Usecase'!A1389="","",'2.YCCN-Usecase'!A1389)</f>
        <v/>
      </c>
      <c r="B1391" s="126" t="str">
        <f>_xlfn.CONCAT('2.YCCN-Usecase'!B1389,'2.YCCN-Usecase'!E1389)</f>
        <v>NSD cấu hình key cho ứng dụng</v>
      </c>
      <c r="C1391" s="127" t="str">
        <f t="shared" si="21"/>
        <v>Dữ liệu đầu vào</v>
      </c>
    </row>
    <row r="1392" spans="1:3">
      <c r="A1392" s="515" t="str">
        <f>IF('2.YCCN-Usecase'!A1390="","",'2.YCCN-Usecase'!A1390)</f>
        <v/>
      </c>
      <c r="B1392" s="126" t="str">
        <f>_xlfn.CONCAT('2.YCCN-Usecase'!B1390,'2.YCCN-Usecase'!E1390)</f>
        <v>NSD lựa chọn Grant types để sinh Access token</v>
      </c>
      <c r="C1392" s="127" t="str">
        <f t="shared" si="21"/>
        <v>Dữ liệu đầu vào</v>
      </c>
    </row>
    <row r="1393" spans="1:3">
      <c r="A1393" s="515">
        <f>IF('2.YCCN-Usecase'!A1391="","",'2.YCCN-Usecase'!A1391)</f>
        <v>161</v>
      </c>
      <c r="B1393" s="126" t="str">
        <f>_xlfn.CONCAT('2.YCCN-Usecase'!B1391,'2.YCCN-Usecase'!E1391)</f>
        <v>Cấu hình API Keys</v>
      </c>
      <c r="C1393" s="127" t="str">
        <f t="shared" si="21"/>
        <v/>
      </c>
    </row>
    <row r="1394" spans="1:3" ht="36">
      <c r="A1394" s="515" t="str">
        <f>IF('2.YCCN-Usecase'!A1392="","",'2.YCCN-Usecase'!A1392)</f>
        <v/>
      </c>
      <c r="B1394" s="126" t="str">
        <f>_xlfn.CONCAT('2.YCCN-Usecase'!B1392,'2.YCCN-Usecase'!E1392)</f>
        <v>NSD lựa chọn key restiction để thiết lập hạn chế cho API key</v>
      </c>
      <c r="C1394" s="127" t="str">
        <f t="shared" si="21"/>
        <v>Dữ liệu đầu vào</v>
      </c>
    </row>
    <row r="1395" spans="1:3" ht="36">
      <c r="A1395" s="515" t="str">
        <f>IF('2.YCCN-Usecase'!A1393="","",'2.YCCN-Usecase'!A1393)</f>
        <v/>
      </c>
      <c r="B1395" s="126" t="str">
        <f>_xlfn.CONCAT('2.YCCN-Usecase'!B1393,'2.YCCN-Usecase'!E1393)</f>
        <v>NSD thêm IP Address để hạn chế truy cập của API key</v>
      </c>
      <c r="C1395" s="127" t="str">
        <f t="shared" si="21"/>
        <v>Dữ liệu đầu vào</v>
      </c>
    </row>
    <row r="1396" spans="1:3">
      <c r="A1396" s="515" t="str">
        <f>IF('2.YCCN-Usecase'!A1394="","",'2.YCCN-Usecase'!A1394)</f>
        <v/>
      </c>
      <c r="B1396" s="126" t="str">
        <f>_xlfn.CONCAT('2.YCCN-Usecase'!B1394,'2.YCCN-Usecase'!E1394)</f>
        <v>NSD thêm Web site để hạn chế truy cập của API key</v>
      </c>
      <c r="C1396" s="127" t="str">
        <f t="shared" si="21"/>
        <v>Dữ liệu đầu vào</v>
      </c>
    </row>
    <row r="1397" spans="1:3">
      <c r="A1397" s="515" t="str">
        <f>IF('2.YCCN-Usecase'!A1395="","",'2.YCCN-Usecase'!A1395)</f>
        <v/>
      </c>
      <c r="B1397" s="126" t="str">
        <f>_xlfn.CONCAT('2.YCCN-Usecase'!B1395,'2.YCCN-Usecase'!E1395)</f>
        <v>NSD cấu hình thời gian timeout cho API key</v>
      </c>
      <c r="C1397" s="127" t="str">
        <f t="shared" si="21"/>
        <v>Dữ liệu đầu vào</v>
      </c>
    </row>
    <row r="1398" spans="1:3">
      <c r="A1398" s="515">
        <f>IF('2.YCCN-Usecase'!A1396="","",'2.YCCN-Usecase'!A1396)</f>
        <v>162</v>
      </c>
      <c r="B1398" s="126" t="str">
        <f>_xlfn.CONCAT('2.YCCN-Usecase'!B1396,'2.YCCN-Usecase'!E1396)</f>
        <v>Quản lý đăng ký API</v>
      </c>
      <c r="C1398" s="127" t="str">
        <f t="shared" si="21"/>
        <v/>
      </c>
    </row>
    <row r="1399" spans="1:3">
      <c r="A1399" s="515" t="str">
        <f>IF('2.YCCN-Usecase'!A1397="","",'2.YCCN-Usecase'!A1397)</f>
        <v/>
      </c>
      <c r="B1399" s="126" t="str">
        <f>_xlfn.CONCAT('2.YCCN-Usecase'!B1397,'2.YCCN-Usecase'!E1397)</f>
        <v>NSD chọn đăng ký API để đăng ký API</v>
      </c>
      <c r="C1399" s="127" t="str">
        <f t="shared" si="21"/>
        <v>Dữ liệu đầu vào</v>
      </c>
    </row>
    <row r="1400" spans="1:3">
      <c r="A1400" s="515" t="str">
        <f>IF('2.YCCN-Usecase'!A1398="","",'2.YCCN-Usecase'!A1398)</f>
        <v/>
      </c>
      <c r="B1400" s="126" t="str">
        <f>_xlfn.CONCAT('2.YCCN-Usecase'!B1398,'2.YCCN-Usecase'!E1398)</f>
        <v>NSD tìm kiếm API trên thanh tìm kiếm</v>
      </c>
      <c r="C1400" s="127" t="str">
        <f t="shared" si="21"/>
        <v>Yêu cầu truy vấn</v>
      </c>
    </row>
    <row r="1401" spans="1:3">
      <c r="A1401" s="515" t="str">
        <f>IF('2.YCCN-Usecase'!A1399="","",'2.YCCN-Usecase'!A1399)</f>
        <v/>
      </c>
      <c r="B1401" s="126" t="str">
        <f>_xlfn.CONCAT('2.YCCN-Usecase'!B1399,'2.YCCN-Usecase'!E1399)</f>
        <v>NSD xem danh sách các API dạng bảng</v>
      </c>
      <c r="C1401" s="127" t="str">
        <f t="shared" si="21"/>
        <v>Dữ liệu đầu ra</v>
      </c>
    </row>
    <row r="1402" spans="1:3">
      <c r="A1402" s="515" t="str">
        <f>IF('2.YCCN-Usecase'!A1400="","",'2.YCCN-Usecase'!A1400)</f>
        <v/>
      </c>
      <c r="B1402" s="126" t="str">
        <f>_xlfn.CONCAT('2.YCCN-Usecase'!B1400,'2.YCCN-Usecase'!E1400)</f>
        <v>NSD chọn sửa để cập nhật đăng ký API</v>
      </c>
      <c r="C1402" s="127" t="str">
        <f t="shared" si="21"/>
        <v>Dữ liệu đầu vào</v>
      </c>
    </row>
    <row r="1403" spans="1:3">
      <c r="A1403" s="515" t="str">
        <f>IF('2.YCCN-Usecase'!A1401="","",'2.YCCN-Usecase'!A1401)</f>
        <v/>
      </c>
      <c r="B1403" s="126" t="str">
        <f>_xlfn.CONCAT('2.YCCN-Usecase'!B1401,'2.YCCN-Usecase'!E1401)</f>
        <v>NSD chọn xóa để xóa đăng ký API</v>
      </c>
      <c r="C1403" s="127" t="str">
        <f t="shared" si="21"/>
        <v>Yêu cầu truy vấn</v>
      </c>
    </row>
    <row r="1404" spans="1:3">
      <c r="A1404" s="515" t="str">
        <f>IF('2.YCCN-Usecase'!A1402="","",'2.YCCN-Usecase'!A1402)</f>
        <v>V.4</v>
      </c>
      <c r="B1404" s="126" t="str">
        <f>_xlfn.CONCAT('2.YCCN-Usecase'!B1402,'2.YCCN-Usecase'!E1402)</f>
        <v>Thống kê sử dụng</v>
      </c>
      <c r="C1404" s="127" t="str">
        <f t="shared" si="21"/>
        <v/>
      </c>
    </row>
    <row r="1405" spans="1:3">
      <c r="A1405" s="515">
        <f>IF('2.YCCN-Usecase'!A1403="","",'2.YCCN-Usecase'!A1403)</f>
        <v>163</v>
      </c>
      <c r="B1405" s="126" t="str">
        <f>_xlfn.CONCAT('2.YCCN-Usecase'!B1403,'2.YCCN-Usecase'!E1403)</f>
        <v>Giám sát bằng Log</v>
      </c>
      <c r="C1405" s="127" t="str">
        <f t="shared" si="21"/>
        <v/>
      </c>
    </row>
    <row r="1406" spans="1:3" ht="36">
      <c r="A1406" s="515" t="str">
        <f>IF('2.YCCN-Usecase'!A1404="","",'2.YCCN-Usecase'!A1404)</f>
        <v/>
      </c>
      <c r="B1406" s="126" t="str">
        <f>_xlfn.CONCAT('2.YCCN-Usecase'!B1404,'2.YCCN-Usecase'!E1404)</f>
        <v>QTHT xem Method call log. Hệ thống hiển thị danh sách Method call log</v>
      </c>
      <c r="C1406" s="127" t="str">
        <f t="shared" si="21"/>
        <v>Dữ liệu đầu ra</v>
      </c>
    </row>
    <row r="1407" spans="1:3" ht="36">
      <c r="A1407" s="515" t="str">
        <f>IF('2.YCCN-Usecase'!A1405="","",'2.YCCN-Usecase'!A1405)</f>
        <v/>
      </c>
      <c r="B1407" s="126" t="str">
        <f>_xlfn.CONCAT('2.YCCN-Usecase'!B1405,'2.YCCN-Usecase'!E1405)</f>
        <v>QTHT xem Database call log. Hệ thống hiển thị danh sách Database call log</v>
      </c>
      <c r="C1407" s="127" t="str">
        <f t="shared" si="21"/>
        <v>Dữ liệu đầu ra</v>
      </c>
    </row>
    <row r="1408" spans="1:3" ht="36">
      <c r="A1408" s="515" t="str">
        <f>IF('2.YCCN-Usecase'!A1406="","",'2.YCCN-Usecase'!A1406)</f>
        <v/>
      </c>
      <c r="B1408" s="126" t="str">
        <f>_xlfn.CONCAT('2.YCCN-Usecase'!B1406,'2.YCCN-Usecase'!E1406)</f>
        <v>QTHT xem HTTP Access Logs. Hệ thống hiển thị danh sách HTTP Access log</v>
      </c>
      <c r="C1408" s="127" t="str">
        <f t="shared" si="21"/>
        <v>Dữ liệu đầu ra</v>
      </c>
    </row>
    <row r="1409" spans="1:3" ht="36">
      <c r="A1409" s="515" t="str">
        <f>IF('2.YCCN-Usecase'!A1407="","",'2.YCCN-Usecase'!A1407)</f>
        <v/>
      </c>
      <c r="B1409" s="126" t="str">
        <f>_xlfn.CONCAT('2.YCCN-Usecase'!B1407,'2.YCCN-Usecase'!E1407)</f>
        <v>QTHT xem Audit Logs. Hệ thống hiển thị danh sách Audit Logs</v>
      </c>
      <c r="C1409" s="127" t="str">
        <f t="shared" si="21"/>
        <v>Dữ liệu đầu ra</v>
      </c>
    </row>
    <row r="1410" spans="1:3" ht="36">
      <c r="A1410" s="515" t="str">
        <f>IF('2.YCCN-Usecase'!A1408="","",'2.YCCN-Usecase'!A1408)</f>
        <v/>
      </c>
      <c r="B1410" s="126" t="str">
        <f>_xlfn.CONCAT('2.YCCN-Usecase'!B1408,'2.YCCN-Usecase'!E1408)</f>
        <v>QTHT xem API Logs. Hệ thống hiển thị danh sách API Logs</v>
      </c>
      <c r="C1410" s="127" t="str">
        <f t="shared" si="21"/>
        <v>Dữ liệu đầu ra</v>
      </c>
    </row>
    <row r="1411" spans="1:3" ht="36">
      <c r="A1411" s="515" t="str">
        <f>IF('2.YCCN-Usecase'!A1409="","",'2.YCCN-Usecase'!A1409)</f>
        <v/>
      </c>
      <c r="B1411" s="126" t="str">
        <f>_xlfn.CONCAT('2.YCCN-Usecase'!B1409,'2.YCCN-Usecase'!E1409)</f>
        <v>Chuyên viên phân tích dữ liệu sử dụng công cụ nhận biết dữ liệu bất thường</v>
      </c>
      <c r="C1411" s="127" t="str">
        <f t="shared" si="21"/>
        <v>Dữ liệu đầu vào</v>
      </c>
    </row>
    <row r="1412" spans="1:3">
      <c r="A1412" s="515" t="str">
        <f>IF('2.YCCN-Usecase'!A1410="","",'2.YCCN-Usecase'!A1410)</f>
        <v>VI</v>
      </c>
      <c r="B1412" s="126" t="str">
        <f>_xlfn.CONCAT('2.YCCN-Usecase'!B1410,'2.YCCN-Usecase'!E1410)</f>
        <v>Cổng dữ liệu mở</v>
      </c>
      <c r="C1412" s="127" t="str">
        <f t="shared" ref="C1412:C1475" si="22">IF(A1412&lt;&gt;"","",IF(OR(ISNUMBER(SEARCH("xem",B1412)),ISNUMBER(SEARCH("sao chép",B1412))),"Dữ liệu đầu ra",IF(OR(ISNUMBER(SEARCH("tìm kiếm",B1412)),ISNUMBER(SEARCH("xóa",B1412)),ISNUMBER(SEARCH("lọc",B1412))),"Yêu cầu truy vấn","Dữ liệu đầu vào")))</f>
        <v/>
      </c>
    </row>
    <row r="1413" spans="1:3">
      <c r="A1413" s="515" t="str">
        <f>IF('2.YCCN-Usecase'!A1411="","",'2.YCCN-Usecase'!A1411)</f>
        <v>VI.1</v>
      </c>
      <c r="B1413" s="126" t="str">
        <f>_xlfn.CONCAT('2.YCCN-Usecase'!B1411,'2.YCCN-Usecase'!E1411)</f>
        <v>Quản lý thông tin danh mục</v>
      </c>
      <c r="C1413" s="127" t="str">
        <f t="shared" si="22"/>
        <v/>
      </c>
    </row>
    <row r="1414" spans="1:3">
      <c r="A1414" s="515">
        <f>IF('2.YCCN-Usecase'!A1412="","",'2.YCCN-Usecase'!A1412)</f>
        <v>164</v>
      </c>
      <c r="B1414" s="126" t="str">
        <f>_xlfn.CONCAT('2.YCCN-Usecase'!B1412,'2.YCCN-Usecase'!E1412)</f>
        <v>Tìm kiếm thông tin</v>
      </c>
      <c r="C1414" s="127" t="str">
        <f t="shared" si="22"/>
        <v/>
      </c>
    </row>
    <row r="1415" spans="1:3" ht="36">
      <c r="A1415" s="515" t="str">
        <f>IF('2.YCCN-Usecase'!A1413="","",'2.YCCN-Usecase'!A1413)</f>
        <v/>
      </c>
      <c r="B1415" s="126" t="str">
        <f>_xlfn.CONCAT('2.YCCN-Usecase'!B1413,'2.YCCN-Usecase'!E1413)</f>
        <v>Cho phép người dùng tìm kiếm toàn bộ thông tin có trên cổng dữ liệu</v>
      </c>
      <c r="C1415" s="127" t="str">
        <f t="shared" si="22"/>
        <v>Yêu cầu truy vấn</v>
      </c>
    </row>
    <row r="1416" spans="1:3" ht="36">
      <c r="A1416" s="515" t="str">
        <f>IF('2.YCCN-Usecase'!A1414="","",'2.YCCN-Usecase'!A1414)</f>
        <v/>
      </c>
      <c r="B1416" s="126" t="str">
        <f>_xlfn.CONCAT('2.YCCN-Usecase'!B1414,'2.YCCN-Usecase'!E1414)</f>
        <v>Cho phép người dùng tìm kiếm thông tin theo loại dữ liệu chuyên ngành</v>
      </c>
      <c r="C1416" s="127" t="str">
        <f t="shared" si="22"/>
        <v>Yêu cầu truy vấn</v>
      </c>
    </row>
    <row r="1417" spans="1:3" ht="36">
      <c r="A1417" s="515" t="str">
        <f>IF('2.YCCN-Usecase'!A1415="","",'2.YCCN-Usecase'!A1415)</f>
        <v/>
      </c>
      <c r="B1417" s="126" t="str">
        <f>_xlfn.CONCAT('2.YCCN-Usecase'!B1415,'2.YCCN-Usecase'!E1415)</f>
        <v>Cho phép người dùng tìm kiếm thông tin theo Chủ đề</v>
      </c>
      <c r="C1417" s="127" t="str">
        <f t="shared" si="22"/>
        <v>Yêu cầu truy vấn</v>
      </c>
    </row>
    <row r="1418" spans="1:3">
      <c r="A1418" s="515" t="str">
        <f>IF('2.YCCN-Usecase'!A1416="","",'2.YCCN-Usecase'!A1416)</f>
        <v/>
      </c>
      <c r="B1418" s="126" t="str">
        <f>_xlfn.CONCAT('2.YCCN-Usecase'!B1416,'2.YCCN-Usecase'!E1416)</f>
        <v>Cho phép người dùng tìm kiếm thông tin theo đơn vị</v>
      </c>
      <c r="C1418" s="127" t="str">
        <f t="shared" si="22"/>
        <v>Yêu cầu truy vấn</v>
      </c>
    </row>
    <row r="1419" spans="1:3">
      <c r="A1419" s="515">
        <f>IF('2.YCCN-Usecase'!A1417="","",'2.YCCN-Usecase'!A1417)</f>
        <v>165</v>
      </c>
      <c r="B1419" s="126" t="str">
        <f>_xlfn.CONCAT('2.YCCN-Usecase'!B1417,'2.YCCN-Usecase'!E1417)</f>
        <v>Tìm kiếm nâng cao</v>
      </c>
      <c r="C1419" s="127" t="str">
        <f t="shared" si="22"/>
        <v/>
      </c>
    </row>
    <row r="1420" spans="1:3" ht="36">
      <c r="A1420" s="515" t="str">
        <f>IF('2.YCCN-Usecase'!A1418="","",'2.YCCN-Usecase'!A1418)</f>
        <v/>
      </c>
      <c r="B1420" s="126" t="str">
        <f>_xlfn.CONCAT('2.YCCN-Usecase'!B1418,'2.YCCN-Usecase'!E1418)</f>
        <v>Cho phép người dùng tìm kiếm thông tin danh mục theo tên</v>
      </c>
      <c r="C1420" s="127" t="str">
        <f t="shared" si="22"/>
        <v>Yêu cầu truy vấn</v>
      </c>
    </row>
    <row r="1421" spans="1:3" ht="36">
      <c r="A1421" s="515" t="str">
        <f>IF('2.YCCN-Usecase'!A1419="","",'2.YCCN-Usecase'!A1419)</f>
        <v/>
      </c>
      <c r="B1421" s="126" t="str">
        <f>_xlfn.CONCAT('2.YCCN-Usecase'!B1419,'2.YCCN-Usecase'!E1419)</f>
        <v>Cho phép người dùng tìm kiếm thông tin theo ngày, tháng, năm</v>
      </c>
      <c r="C1421" s="127" t="str">
        <f t="shared" si="22"/>
        <v>Yêu cầu truy vấn</v>
      </c>
    </row>
    <row r="1422" spans="1:3" ht="36">
      <c r="A1422" s="515" t="str">
        <f>IF('2.YCCN-Usecase'!A1420="","",'2.YCCN-Usecase'!A1420)</f>
        <v/>
      </c>
      <c r="B1422" s="126" t="str">
        <f>_xlfn.CONCAT('2.YCCN-Usecase'!B1420,'2.YCCN-Usecase'!E1420)</f>
        <v>Cho phép người dùng tìm kiếm thông tin theo người cập nhật, khởi tạo nội dung</v>
      </c>
      <c r="C1422" s="127" t="str">
        <f t="shared" si="22"/>
        <v>Yêu cầu truy vấn</v>
      </c>
    </row>
    <row r="1423" spans="1:3" ht="36">
      <c r="A1423" s="515" t="str">
        <f>IF('2.YCCN-Usecase'!A1421="","",'2.YCCN-Usecase'!A1421)</f>
        <v/>
      </c>
      <c r="B1423" s="126" t="str">
        <f>_xlfn.CONCAT('2.YCCN-Usecase'!B1421,'2.YCCN-Usecase'!E1421)</f>
        <v>Cho phép người dùng tìm kiếm thông tin theo danh mục, chủ đề</v>
      </c>
      <c r="C1423" s="127" t="str">
        <f t="shared" si="22"/>
        <v>Yêu cầu truy vấn</v>
      </c>
    </row>
    <row r="1424" spans="1:3">
      <c r="A1424" s="515">
        <f>IF('2.YCCN-Usecase'!A1422="","",'2.YCCN-Usecase'!A1422)</f>
        <v>166</v>
      </c>
      <c r="B1424" s="126" t="str">
        <f>_xlfn.CONCAT('2.YCCN-Usecase'!B1422,'2.YCCN-Usecase'!E1422)</f>
        <v>Thêm mới thông tin, danh mục</v>
      </c>
      <c r="C1424" s="127" t="str">
        <f t="shared" si="22"/>
        <v/>
      </c>
    </row>
    <row r="1425" spans="1:3" ht="36">
      <c r="A1425" s="515" t="str">
        <f>IF('2.YCCN-Usecase'!A1423="","",'2.YCCN-Usecase'!A1423)</f>
        <v/>
      </c>
      <c r="B1425" s="126" t="str">
        <f>_xlfn.CONCAT('2.YCCN-Usecase'!B1423,'2.YCCN-Usecase'!E1423)</f>
        <v>Cho phép người dùng thêm mới thông tin theo dữ liệu chuyên ngành</v>
      </c>
      <c r="C1425" s="127" t="str">
        <f t="shared" si="22"/>
        <v>Dữ liệu đầu vào</v>
      </c>
    </row>
    <row r="1426" spans="1:3" ht="36">
      <c r="A1426" s="515" t="str">
        <f>IF('2.YCCN-Usecase'!A1424="","",'2.YCCN-Usecase'!A1424)</f>
        <v/>
      </c>
      <c r="B1426" s="126" t="str">
        <f>_xlfn.CONCAT('2.YCCN-Usecase'!B1424,'2.YCCN-Usecase'!E1424)</f>
        <v>Cho phép người dùng thêm mới thông tin theo chủ đề</v>
      </c>
      <c r="C1426" s="127" t="str">
        <f t="shared" si="22"/>
        <v>Dữ liệu đầu vào</v>
      </c>
    </row>
    <row r="1427" spans="1:3" ht="36">
      <c r="A1427" s="515" t="str">
        <f>IF('2.YCCN-Usecase'!A1425="","",'2.YCCN-Usecase'!A1425)</f>
        <v/>
      </c>
      <c r="B1427" s="126" t="str">
        <f>_xlfn.CONCAT('2.YCCN-Usecase'!B1425,'2.YCCN-Usecase'!E1425)</f>
        <v>Cho phép người dùng thêm mới thông tin theo từng danh mục</v>
      </c>
      <c r="C1427" s="127" t="str">
        <f t="shared" si="22"/>
        <v>Dữ liệu đầu vào</v>
      </c>
    </row>
    <row r="1428" spans="1:3" ht="36">
      <c r="A1428" s="515" t="str">
        <f>IF('2.YCCN-Usecase'!A1426="","",'2.YCCN-Usecase'!A1426)</f>
        <v/>
      </c>
      <c r="B1428" s="126" t="str">
        <f>_xlfn.CONCAT('2.YCCN-Usecase'!B1426,'2.YCCN-Usecase'!E1426)</f>
        <v>Cho phép người dùng thêm mới thông tin theo từng đơn vị chức năng</v>
      </c>
      <c r="C1428" s="127" t="str">
        <f t="shared" si="22"/>
        <v>Dữ liệu đầu vào</v>
      </c>
    </row>
    <row r="1429" spans="1:3" ht="36">
      <c r="A1429" s="515" t="str">
        <f>IF('2.YCCN-Usecase'!A1427="","",'2.YCCN-Usecase'!A1427)</f>
        <v/>
      </c>
      <c r="B1429" s="126" t="str">
        <f>_xlfn.CONCAT('2.YCCN-Usecase'!B1427,'2.YCCN-Usecase'!E1427)</f>
        <v>Cho phép người dùng thêm mới thông tin theo các danh mục con</v>
      </c>
      <c r="C1429" s="127" t="str">
        <f t="shared" si="22"/>
        <v>Dữ liệu đầu vào</v>
      </c>
    </row>
    <row r="1430" spans="1:3">
      <c r="A1430" s="515">
        <f>IF('2.YCCN-Usecase'!A1428="","",'2.YCCN-Usecase'!A1428)</f>
        <v>167</v>
      </c>
      <c r="B1430" s="126" t="str">
        <f>_xlfn.CONCAT('2.YCCN-Usecase'!B1428,'2.YCCN-Usecase'!E1428)</f>
        <v>Xóa thông tin, danh mục</v>
      </c>
      <c r="C1430" s="127" t="str">
        <f t="shared" si="22"/>
        <v/>
      </c>
    </row>
    <row r="1431" spans="1:3" ht="36">
      <c r="A1431" s="515" t="str">
        <f>IF('2.YCCN-Usecase'!A1429="","",'2.YCCN-Usecase'!A1429)</f>
        <v/>
      </c>
      <c r="B1431" s="126" t="str">
        <f>_xlfn.CONCAT('2.YCCN-Usecase'!B1429,'2.YCCN-Usecase'!E1429)</f>
        <v>Cho phép người dùng Xóa thông tin theo dữ liệu chuyên ngành</v>
      </c>
      <c r="C1431" s="127" t="str">
        <f t="shared" si="22"/>
        <v>Yêu cầu truy vấn</v>
      </c>
    </row>
    <row r="1432" spans="1:3">
      <c r="A1432" s="515" t="str">
        <f>IF('2.YCCN-Usecase'!A1430="","",'2.YCCN-Usecase'!A1430)</f>
        <v/>
      </c>
      <c r="B1432" s="126" t="str">
        <f>_xlfn.CONCAT('2.YCCN-Usecase'!B1430,'2.YCCN-Usecase'!E1430)</f>
        <v>Cho phép người dùng Xóa thông tin theo chủ đề</v>
      </c>
      <c r="C1432" s="127" t="str">
        <f t="shared" si="22"/>
        <v>Yêu cầu truy vấn</v>
      </c>
    </row>
    <row r="1433" spans="1:3" ht="36">
      <c r="A1433" s="515" t="str">
        <f>IF('2.YCCN-Usecase'!A1431="","",'2.YCCN-Usecase'!A1431)</f>
        <v/>
      </c>
      <c r="B1433" s="126" t="str">
        <f>_xlfn.CONCAT('2.YCCN-Usecase'!B1431,'2.YCCN-Usecase'!E1431)</f>
        <v>Cho phép người dùng Xóa thông tin theo từng danh mục</v>
      </c>
      <c r="C1433" s="127" t="str">
        <f t="shared" si="22"/>
        <v>Yêu cầu truy vấn</v>
      </c>
    </row>
    <row r="1434" spans="1:3" ht="36">
      <c r="A1434" s="515" t="str">
        <f>IF('2.YCCN-Usecase'!A1432="","",'2.YCCN-Usecase'!A1432)</f>
        <v/>
      </c>
      <c r="B1434" s="126" t="str">
        <f>_xlfn.CONCAT('2.YCCN-Usecase'!B1432,'2.YCCN-Usecase'!E1432)</f>
        <v>Cho phép người dùng Xóa thông tin theo từng đơn vị chức năng</v>
      </c>
      <c r="C1434" s="127" t="str">
        <f t="shared" si="22"/>
        <v>Yêu cầu truy vấn</v>
      </c>
    </row>
    <row r="1435" spans="1:3" ht="36">
      <c r="A1435" s="515" t="str">
        <f>IF('2.YCCN-Usecase'!A1433="","",'2.YCCN-Usecase'!A1433)</f>
        <v/>
      </c>
      <c r="B1435" s="126" t="str">
        <f>_xlfn.CONCAT('2.YCCN-Usecase'!B1433,'2.YCCN-Usecase'!E1433)</f>
        <v>Cho phép người dùng Xóa thông tin theo các danh mục con</v>
      </c>
      <c r="C1435" s="127" t="str">
        <f t="shared" si="22"/>
        <v>Yêu cầu truy vấn</v>
      </c>
    </row>
    <row r="1436" spans="1:3">
      <c r="A1436" s="515">
        <f>IF('2.YCCN-Usecase'!A1434="","",'2.YCCN-Usecase'!A1434)</f>
        <v>168</v>
      </c>
      <c r="B1436" s="126" t="str">
        <f>_xlfn.CONCAT('2.YCCN-Usecase'!B1434,'2.YCCN-Usecase'!E1434)</f>
        <v>Ẩn thông tin, danh mục</v>
      </c>
      <c r="C1436" s="127" t="str">
        <f t="shared" si="22"/>
        <v/>
      </c>
    </row>
    <row r="1437" spans="1:3" ht="36">
      <c r="A1437" s="515" t="str">
        <f>IF('2.YCCN-Usecase'!A1435="","",'2.YCCN-Usecase'!A1435)</f>
        <v/>
      </c>
      <c r="B1437" s="126" t="str">
        <f>_xlfn.CONCAT('2.YCCN-Usecase'!B1435,'2.YCCN-Usecase'!E1435)</f>
        <v>Cho phép người QT Ẩn thông tin theo dữ liệu chuyên ngành</v>
      </c>
      <c r="C1437" s="127" t="str">
        <f t="shared" si="22"/>
        <v>Dữ liệu đầu vào</v>
      </c>
    </row>
    <row r="1438" spans="1:3">
      <c r="A1438" s="515" t="str">
        <f>IF('2.YCCN-Usecase'!A1436="","",'2.YCCN-Usecase'!A1436)</f>
        <v/>
      </c>
      <c r="B1438" s="126" t="str">
        <f>_xlfn.CONCAT('2.YCCN-Usecase'!B1436,'2.YCCN-Usecase'!E1436)</f>
        <v>Cho phép người QT Ẩn thông tin theo chủ đề</v>
      </c>
      <c r="C1438" s="127" t="str">
        <f t="shared" si="22"/>
        <v>Dữ liệu đầu vào</v>
      </c>
    </row>
    <row r="1439" spans="1:3" ht="36">
      <c r="A1439" s="515" t="str">
        <f>IF('2.YCCN-Usecase'!A1437="","",'2.YCCN-Usecase'!A1437)</f>
        <v/>
      </c>
      <c r="B1439" s="126" t="str">
        <f>_xlfn.CONCAT('2.YCCN-Usecase'!B1437,'2.YCCN-Usecase'!E1437)</f>
        <v>Cho phép người QT Ẩn thông tin theo từng danh mục</v>
      </c>
      <c r="C1439" s="127" t="str">
        <f t="shared" si="22"/>
        <v>Dữ liệu đầu vào</v>
      </c>
    </row>
    <row r="1440" spans="1:3" ht="36">
      <c r="A1440" s="515" t="str">
        <f>IF('2.YCCN-Usecase'!A1438="","",'2.YCCN-Usecase'!A1438)</f>
        <v/>
      </c>
      <c r="B1440" s="126" t="str">
        <f>_xlfn.CONCAT('2.YCCN-Usecase'!B1438,'2.YCCN-Usecase'!E1438)</f>
        <v>Cho phép người QT Ẩn thông tin theo từng đơn vị chức năng</v>
      </c>
      <c r="C1440" s="127" t="str">
        <f t="shared" si="22"/>
        <v>Dữ liệu đầu vào</v>
      </c>
    </row>
    <row r="1441" spans="1:3" ht="36">
      <c r="A1441" s="515" t="str">
        <f>IF('2.YCCN-Usecase'!A1439="","",'2.YCCN-Usecase'!A1439)</f>
        <v/>
      </c>
      <c r="B1441" s="126" t="str">
        <f>_xlfn.CONCAT('2.YCCN-Usecase'!B1439,'2.YCCN-Usecase'!E1439)</f>
        <v>Cho phép người QT Ẩn thông tin theo các danh mục con</v>
      </c>
      <c r="C1441" s="127" t="str">
        <f t="shared" si="22"/>
        <v>Dữ liệu đầu vào</v>
      </c>
    </row>
    <row r="1442" spans="1:3">
      <c r="A1442" s="515">
        <f>IF('2.YCCN-Usecase'!A1440="","",'2.YCCN-Usecase'!A1440)</f>
        <v>169</v>
      </c>
      <c r="B1442" s="126" t="str">
        <f>_xlfn.CONCAT('2.YCCN-Usecase'!B1440,'2.YCCN-Usecase'!E1440)</f>
        <v>Duyệt thông tin bài đăng</v>
      </c>
      <c r="C1442" s="127" t="str">
        <f t="shared" si="22"/>
        <v/>
      </c>
    </row>
    <row r="1443" spans="1:3">
      <c r="A1443" s="515" t="str">
        <f>IF('2.YCCN-Usecase'!A1441="","",'2.YCCN-Usecase'!A1441)</f>
        <v/>
      </c>
      <c r="B1443" s="126" t="str">
        <f>_xlfn.CONCAT('2.YCCN-Usecase'!B1441,'2.YCCN-Usecase'!E1441)</f>
        <v>Cho phép người QT duyệt từng bài đăng</v>
      </c>
      <c r="C1443" s="127" t="str">
        <f t="shared" si="22"/>
        <v>Dữ liệu đầu vào</v>
      </c>
    </row>
    <row r="1444" spans="1:3">
      <c r="A1444" s="515" t="str">
        <f>IF('2.YCCN-Usecase'!A1442="","",'2.YCCN-Usecase'!A1442)</f>
        <v/>
      </c>
      <c r="B1444" s="126" t="str">
        <f>_xlfn.CONCAT('2.YCCN-Usecase'!B1442,'2.YCCN-Usecase'!E1442)</f>
        <v>Cho phép người QT duyệt tất cả bài đăng</v>
      </c>
      <c r="C1444" s="127" t="str">
        <f t="shared" si="22"/>
        <v>Dữ liệu đầu vào</v>
      </c>
    </row>
    <row r="1445" spans="1:3">
      <c r="A1445" s="515" t="str">
        <f>IF('2.YCCN-Usecase'!A1443="","",'2.YCCN-Usecase'!A1443)</f>
        <v/>
      </c>
      <c r="B1445" s="126" t="str">
        <f>_xlfn.CONCAT('2.YCCN-Usecase'!B1443,'2.YCCN-Usecase'!E1443)</f>
        <v>Cho phép người QT duyệt bài đăng theo ngày</v>
      </c>
      <c r="C1445" s="127" t="str">
        <f t="shared" si="22"/>
        <v>Dữ liệu đầu vào</v>
      </c>
    </row>
    <row r="1446" spans="1:3">
      <c r="A1446" s="515" t="str">
        <f>IF('2.YCCN-Usecase'!A1444="","",'2.YCCN-Usecase'!A1444)</f>
        <v/>
      </c>
      <c r="B1446" s="126" t="str">
        <f>_xlfn.CONCAT('2.YCCN-Usecase'!B1444,'2.YCCN-Usecase'!E1444)</f>
        <v>Cho phép người quản trị duyệt bài đăng theo chủ đề</v>
      </c>
      <c r="C1446" s="127" t="str">
        <f t="shared" si="22"/>
        <v>Dữ liệu đầu vào</v>
      </c>
    </row>
    <row r="1447" spans="1:3" ht="36">
      <c r="A1447" s="515" t="str">
        <f>IF('2.YCCN-Usecase'!A1445="","",'2.YCCN-Usecase'!A1445)</f>
        <v/>
      </c>
      <c r="B1447" s="126" t="str">
        <f>_xlfn.CONCAT('2.YCCN-Usecase'!B1445,'2.YCCN-Usecase'!E1445)</f>
        <v>Cho phép người QT duyệt thông tin bài đăng theo đơn vị quản lý</v>
      </c>
      <c r="C1447" s="127" t="str">
        <f t="shared" si="22"/>
        <v>Dữ liệu đầu vào</v>
      </c>
    </row>
    <row r="1448" spans="1:3">
      <c r="A1448" s="515">
        <f>IF('2.YCCN-Usecase'!A1446="","",'2.YCCN-Usecase'!A1446)</f>
        <v>170</v>
      </c>
      <c r="B1448" s="126" t="str">
        <f>_xlfn.CONCAT('2.YCCN-Usecase'!B1446,'2.YCCN-Usecase'!E1446)</f>
        <v>Hủy duyệt thông tin bài đăng</v>
      </c>
      <c r="C1448" s="127" t="str">
        <f t="shared" si="22"/>
        <v/>
      </c>
    </row>
    <row r="1449" spans="1:3">
      <c r="A1449" s="515" t="str">
        <f>IF('2.YCCN-Usecase'!A1447="","",'2.YCCN-Usecase'!A1447)</f>
        <v/>
      </c>
      <c r="B1449" s="126" t="str">
        <f>_xlfn.CONCAT('2.YCCN-Usecase'!B1447,'2.YCCN-Usecase'!E1447)</f>
        <v>Cho phép người QT hủy duyệt từng bài đăng</v>
      </c>
      <c r="C1449" s="127" t="str">
        <f t="shared" si="22"/>
        <v>Dữ liệu đầu vào</v>
      </c>
    </row>
    <row r="1450" spans="1:3">
      <c r="A1450" s="515" t="str">
        <f>IF('2.YCCN-Usecase'!A1448="","",'2.YCCN-Usecase'!A1448)</f>
        <v/>
      </c>
      <c r="B1450" s="126" t="str">
        <f>_xlfn.CONCAT('2.YCCN-Usecase'!B1448,'2.YCCN-Usecase'!E1448)</f>
        <v>Cho phép người QT hủy duyệt tất cả bài đăng</v>
      </c>
      <c r="C1450" s="127" t="str">
        <f t="shared" si="22"/>
        <v>Dữ liệu đầu vào</v>
      </c>
    </row>
    <row r="1451" spans="1:3">
      <c r="A1451" s="515" t="str">
        <f>IF('2.YCCN-Usecase'!A1449="","",'2.YCCN-Usecase'!A1449)</f>
        <v/>
      </c>
      <c r="B1451" s="126" t="str">
        <f>_xlfn.CONCAT('2.YCCN-Usecase'!B1449,'2.YCCN-Usecase'!E1449)</f>
        <v>Cho phép người QT hủy duyệt bài đăng theo ngày</v>
      </c>
      <c r="C1451" s="127" t="str">
        <f t="shared" si="22"/>
        <v>Dữ liệu đầu vào</v>
      </c>
    </row>
    <row r="1452" spans="1:3" ht="36">
      <c r="A1452" s="515" t="str">
        <f>IF('2.YCCN-Usecase'!A1450="","",'2.YCCN-Usecase'!A1450)</f>
        <v/>
      </c>
      <c r="B1452" s="126" t="str">
        <f>_xlfn.CONCAT('2.YCCN-Usecase'!B1450,'2.YCCN-Usecase'!E1450)</f>
        <v>Cho phép người quản trị hủy duyệt bài đăng theo chủ đề</v>
      </c>
      <c r="C1452" s="127" t="str">
        <f t="shared" si="22"/>
        <v>Dữ liệu đầu vào</v>
      </c>
    </row>
    <row r="1453" spans="1:3" ht="36">
      <c r="A1453" s="515" t="str">
        <f>IF('2.YCCN-Usecase'!A1451="","",'2.YCCN-Usecase'!A1451)</f>
        <v/>
      </c>
      <c r="B1453" s="126" t="str">
        <f>_xlfn.CONCAT('2.YCCN-Usecase'!B1451,'2.YCCN-Usecase'!E1451)</f>
        <v>Cho phép người QT hủy duyệt thông tin bài đăng theo đơn vị quản lý</v>
      </c>
      <c r="C1453" s="127" t="str">
        <f t="shared" si="22"/>
        <v>Dữ liệu đầu vào</v>
      </c>
    </row>
    <row r="1454" spans="1:3">
      <c r="A1454" s="515">
        <f>IF('2.YCCN-Usecase'!A1452="","",'2.YCCN-Usecase'!A1452)</f>
        <v>171</v>
      </c>
      <c r="B1454" s="126" t="str">
        <f>_xlfn.CONCAT('2.YCCN-Usecase'!B1452,'2.YCCN-Usecase'!E1452)</f>
        <v>Báo cáo thống kê số liệu theo thông tin danh mục</v>
      </c>
      <c r="C1454" s="127" t="str">
        <f t="shared" si="22"/>
        <v/>
      </c>
    </row>
    <row r="1455" spans="1:3" ht="36">
      <c r="A1455" s="515" t="str">
        <f>IF('2.YCCN-Usecase'!A1453="","",'2.YCCN-Usecase'!A1453)</f>
        <v/>
      </c>
      <c r="B1455" s="126" t="str">
        <f>_xlfn.CONCAT('2.YCCN-Usecase'!B1453,'2.YCCN-Usecase'!E1453)</f>
        <v>Cho phép người dùng nhập liệu các loại báo cáo theo từng đơn vị</v>
      </c>
      <c r="C1455" s="127" t="str">
        <f t="shared" si="22"/>
        <v>Dữ liệu đầu vào</v>
      </c>
    </row>
    <row r="1456" spans="1:3" ht="36">
      <c r="A1456" s="515" t="str">
        <f>IF('2.YCCN-Usecase'!A1454="","",'2.YCCN-Usecase'!A1454)</f>
        <v/>
      </c>
      <c r="B1456" s="126" t="str">
        <f>_xlfn.CONCAT('2.YCCN-Usecase'!B1454,'2.YCCN-Usecase'!E1454)</f>
        <v>Cho phép người dùng nhập liệu các loại báo cáo theo danh mục</v>
      </c>
      <c r="C1456" s="127" t="str">
        <f t="shared" si="22"/>
        <v>Dữ liệu đầu vào</v>
      </c>
    </row>
    <row r="1457" spans="1:3" ht="36">
      <c r="A1457" s="515" t="str">
        <f>IF('2.YCCN-Usecase'!A1455="","",'2.YCCN-Usecase'!A1455)</f>
        <v/>
      </c>
      <c r="B1457" s="126" t="str">
        <f>_xlfn.CONCAT('2.YCCN-Usecase'!B1455,'2.YCCN-Usecase'!E1455)</f>
        <v>Cho phép người dùng nhập liệu các loại báo cáo theo chủ đề</v>
      </c>
      <c r="C1457" s="127" t="str">
        <f t="shared" si="22"/>
        <v>Dữ liệu đầu vào</v>
      </c>
    </row>
    <row r="1458" spans="1:3" ht="36">
      <c r="A1458" s="515" t="str">
        <f>IF('2.YCCN-Usecase'!A1456="","",'2.YCCN-Usecase'!A1456)</f>
        <v/>
      </c>
      <c r="B1458" s="126" t="str">
        <f>_xlfn.CONCAT('2.YCCN-Usecase'!B1456,'2.YCCN-Usecase'!E1456)</f>
        <v>Cho phép người dùng nhập liệu báo cáo theo mẫu có sẵn</v>
      </c>
      <c r="C1458" s="127" t="str">
        <f t="shared" si="22"/>
        <v>Dữ liệu đầu vào</v>
      </c>
    </row>
    <row r="1459" spans="1:3">
      <c r="A1459" s="515">
        <f>IF('2.YCCN-Usecase'!A1457="","",'2.YCCN-Usecase'!A1457)</f>
        <v>172</v>
      </c>
      <c r="B1459" s="126" t="str">
        <f>_xlfn.CONCAT('2.YCCN-Usecase'!B1457,'2.YCCN-Usecase'!E1457)</f>
        <v>Tìm kiếm thông tin theo danh mục</v>
      </c>
      <c r="C1459" s="127" t="str">
        <f t="shared" si="22"/>
        <v/>
      </c>
    </row>
    <row r="1460" spans="1:3" ht="36">
      <c r="A1460" s="515" t="str">
        <f>IF('2.YCCN-Usecase'!A1458="","",'2.YCCN-Usecase'!A1458)</f>
        <v/>
      </c>
      <c r="B1460" s="126" t="str">
        <f>_xlfn.CONCAT('2.YCCN-Usecase'!B1458,'2.YCCN-Usecase'!E1458)</f>
        <v>Cho phép người dùng tìm kiếm thông tin theo danh mục</v>
      </c>
      <c r="C1460" s="127" t="str">
        <f t="shared" si="22"/>
        <v>Yêu cầu truy vấn</v>
      </c>
    </row>
    <row r="1461" spans="1:3" ht="36">
      <c r="A1461" s="515" t="str">
        <f>IF('2.YCCN-Usecase'!A1459="","",'2.YCCN-Usecase'!A1459)</f>
        <v/>
      </c>
      <c r="B1461" s="126" t="str">
        <f>_xlfn.CONCAT('2.YCCN-Usecase'!B1459,'2.YCCN-Usecase'!E1459)</f>
        <v>Cho phép người dùng tìm kiếm thông tin trong từng danh mục con</v>
      </c>
      <c r="C1461" s="127" t="str">
        <f t="shared" si="22"/>
        <v>Yêu cầu truy vấn</v>
      </c>
    </row>
    <row r="1462" spans="1:3">
      <c r="A1462" s="515">
        <f>IF('2.YCCN-Usecase'!A1460="","",'2.YCCN-Usecase'!A1460)</f>
        <v>173</v>
      </c>
      <c r="B1462" s="126" t="str">
        <f>_xlfn.CONCAT('2.YCCN-Usecase'!B1460,'2.YCCN-Usecase'!E1460)</f>
        <v>Lọc tìm thông tin theo danh mục</v>
      </c>
      <c r="C1462" s="127" t="str">
        <f t="shared" si="22"/>
        <v/>
      </c>
    </row>
    <row r="1463" spans="1:3" ht="36">
      <c r="A1463" s="515" t="str">
        <f>IF('2.YCCN-Usecase'!A1461="","",'2.YCCN-Usecase'!A1461)</f>
        <v/>
      </c>
      <c r="B1463" s="126" t="str">
        <f>_xlfn.CONCAT('2.YCCN-Usecase'!B1461,'2.YCCN-Usecase'!E1461)</f>
        <v>Cho phép người dùng lọc thông tin theo từng danh mục</v>
      </c>
      <c r="C1463" s="127" t="str">
        <f t="shared" si="22"/>
        <v>Yêu cầu truy vấn</v>
      </c>
    </row>
    <row r="1464" spans="1:3">
      <c r="A1464" s="515">
        <f>IF('2.YCCN-Usecase'!A1462="","",'2.YCCN-Usecase'!A1462)</f>
        <v>174</v>
      </c>
      <c r="B1464" s="126" t="str">
        <f>_xlfn.CONCAT('2.YCCN-Usecase'!B1462,'2.YCCN-Usecase'!E1462)</f>
        <v>Tìm kiếm báo cáo theo danh mục</v>
      </c>
      <c r="C1464" s="127" t="str">
        <f t="shared" si="22"/>
        <v/>
      </c>
    </row>
    <row r="1465" spans="1:3" ht="36">
      <c r="A1465" s="515" t="str">
        <f>IF('2.YCCN-Usecase'!A1463="","",'2.YCCN-Usecase'!A1463)</f>
        <v/>
      </c>
      <c r="B1465" s="126" t="str">
        <f>_xlfn.CONCAT('2.YCCN-Usecase'!B1463,'2.YCCN-Usecase'!E1463)</f>
        <v>Cho phép người dùng tìm kiếm báo cáo theo từng danh mục</v>
      </c>
      <c r="C1465" s="127" t="str">
        <f t="shared" si="22"/>
        <v>Yêu cầu truy vấn</v>
      </c>
    </row>
    <row r="1466" spans="1:3" ht="36">
      <c r="A1466" s="515" t="str">
        <f>IF('2.YCCN-Usecase'!A1464="","",'2.YCCN-Usecase'!A1464)</f>
        <v/>
      </c>
      <c r="B1466" s="126" t="str">
        <f>_xlfn.CONCAT('2.YCCN-Usecase'!B1464,'2.YCCN-Usecase'!E1464)</f>
        <v>Cho phép người dùng tìm kiếm báo cáo theo danh mục con</v>
      </c>
      <c r="C1466" s="127" t="str">
        <f t="shared" si="22"/>
        <v>Yêu cầu truy vấn</v>
      </c>
    </row>
    <row r="1467" spans="1:3">
      <c r="A1467" s="515">
        <f>IF('2.YCCN-Usecase'!A1465="","",'2.YCCN-Usecase'!A1465)</f>
        <v>175</v>
      </c>
      <c r="B1467" s="126" t="str">
        <f>_xlfn.CONCAT('2.YCCN-Usecase'!B1465,'2.YCCN-Usecase'!E1465)</f>
        <v>Lọc tìm báo cáo theo danh mục</v>
      </c>
      <c r="C1467" s="127" t="str">
        <f t="shared" si="22"/>
        <v/>
      </c>
    </row>
    <row r="1468" spans="1:3">
      <c r="A1468" s="515" t="str">
        <f>IF('2.YCCN-Usecase'!A1466="","",'2.YCCN-Usecase'!A1466)</f>
        <v/>
      </c>
      <c r="B1468" s="126" t="str">
        <f>_xlfn.CONCAT('2.YCCN-Usecase'!B1466,'2.YCCN-Usecase'!E1466)</f>
        <v>Cho phép người dùng lọc tìm báo cáo theo danh mục</v>
      </c>
      <c r="C1468" s="127" t="str">
        <f t="shared" si="22"/>
        <v>Yêu cầu truy vấn</v>
      </c>
    </row>
    <row r="1469" spans="1:3">
      <c r="A1469" s="515">
        <f>IF('2.YCCN-Usecase'!A1467="","",'2.YCCN-Usecase'!A1467)</f>
        <v>176</v>
      </c>
      <c r="B1469" s="126" t="str">
        <f>_xlfn.CONCAT('2.YCCN-Usecase'!B1467,'2.YCCN-Usecase'!E1467)</f>
        <v>Export thông tin danh mục ra file .docx</v>
      </c>
      <c r="C1469" s="127" t="str">
        <f t="shared" si="22"/>
        <v/>
      </c>
    </row>
    <row r="1470" spans="1:3">
      <c r="A1470" s="515" t="str">
        <f>IF('2.YCCN-Usecase'!A1468="","",'2.YCCN-Usecase'!A1468)</f>
        <v/>
      </c>
      <c r="B1470" s="126" t="str">
        <f>_xlfn.CONCAT('2.YCCN-Usecase'!B1468,'2.YCCN-Usecase'!E1468)</f>
        <v>Cho phép người dùng xuất thông tin ra file .docx</v>
      </c>
      <c r="C1470" s="127" t="str">
        <f t="shared" si="22"/>
        <v>Dữ liệu đầu vào</v>
      </c>
    </row>
    <row r="1471" spans="1:3">
      <c r="A1471" s="515">
        <f>IF('2.YCCN-Usecase'!A1469="","",'2.YCCN-Usecase'!A1469)</f>
        <v>177</v>
      </c>
      <c r="B1471" s="126" t="str">
        <f>_xlfn.CONCAT('2.YCCN-Usecase'!B1469,'2.YCCN-Usecase'!E1469)</f>
        <v>Export thông tin danh mục ra file .xlsx</v>
      </c>
      <c r="C1471" s="127" t="str">
        <f t="shared" si="22"/>
        <v/>
      </c>
    </row>
    <row r="1472" spans="1:3" ht="36">
      <c r="A1472" s="515" t="str">
        <f>IF('2.YCCN-Usecase'!A1470="","",'2.YCCN-Usecase'!A1470)</f>
        <v/>
      </c>
      <c r="B1472" s="126" t="str">
        <f>_xlfn.CONCAT('2.YCCN-Usecase'!B1470,'2.YCCN-Usecase'!E1470)</f>
        <v>Cho phép người dùng xuất thông tin danh mục ra file .xlsx</v>
      </c>
      <c r="C1472" s="127" t="str">
        <f t="shared" si="22"/>
        <v>Dữ liệu đầu vào</v>
      </c>
    </row>
    <row r="1473" spans="1:3">
      <c r="A1473" s="515">
        <f>IF('2.YCCN-Usecase'!A1471="","",'2.YCCN-Usecase'!A1471)</f>
        <v>178</v>
      </c>
      <c r="B1473" s="126" t="str">
        <f>_xlfn.CONCAT('2.YCCN-Usecase'!B1471,'2.YCCN-Usecase'!E1471)</f>
        <v>Export thông tin danh mục ra file xml</v>
      </c>
      <c r="C1473" s="127" t="str">
        <f t="shared" si="22"/>
        <v/>
      </c>
    </row>
    <row r="1474" spans="1:3" ht="36">
      <c r="A1474" s="515" t="str">
        <f>IF('2.YCCN-Usecase'!A1472="","",'2.YCCN-Usecase'!A1472)</f>
        <v/>
      </c>
      <c r="B1474" s="126" t="str">
        <f>_xlfn.CONCAT('2.YCCN-Usecase'!B1472,'2.YCCN-Usecase'!E1472)</f>
        <v>Cho phép người dùng xuất thông tin danh mục ra file .xml</v>
      </c>
      <c r="C1474" s="127" t="str">
        <f t="shared" si="22"/>
        <v>Dữ liệu đầu vào</v>
      </c>
    </row>
    <row r="1475" spans="1:3">
      <c r="A1475" s="515">
        <f>IF('2.YCCN-Usecase'!A1473="","",'2.YCCN-Usecase'!A1473)</f>
        <v>179</v>
      </c>
      <c r="B1475" s="126" t="str">
        <f>_xlfn.CONCAT('2.YCCN-Usecase'!B1473,'2.YCCN-Usecase'!E1473)</f>
        <v>Export thông tin danh mục ra file pdf</v>
      </c>
      <c r="C1475" s="127" t="str">
        <f t="shared" si="22"/>
        <v/>
      </c>
    </row>
    <row r="1476" spans="1:3" ht="36">
      <c r="A1476" s="515" t="str">
        <f>IF('2.YCCN-Usecase'!A1474="","",'2.YCCN-Usecase'!A1474)</f>
        <v/>
      </c>
      <c r="B1476" s="126" t="str">
        <f>_xlfn.CONCAT('2.YCCN-Usecase'!B1474,'2.YCCN-Usecase'!E1474)</f>
        <v>Cho phép người dùng xuất thông tin danh mục ra file pdf</v>
      </c>
      <c r="C1476" s="127" t="str">
        <f t="shared" ref="C1476:C1539" si="23">IF(A1476&lt;&gt;"","",IF(OR(ISNUMBER(SEARCH("xem",B1476)),ISNUMBER(SEARCH("sao chép",B1476))),"Dữ liệu đầu ra",IF(OR(ISNUMBER(SEARCH("tìm kiếm",B1476)),ISNUMBER(SEARCH("xóa",B1476)),ISNUMBER(SEARCH("lọc",B1476))),"Yêu cầu truy vấn","Dữ liệu đầu vào")))</f>
        <v>Dữ liệu đầu vào</v>
      </c>
    </row>
    <row r="1477" spans="1:3">
      <c r="A1477" s="515">
        <f>IF('2.YCCN-Usecase'!A1475="","",'2.YCCN-Usecase'!A1475)</f>
        <v>180</v>
      </c>
      <c r="B1477" s="126" t="str">
        <f>_xlfn.CONCAT('2.YCCN-Usecase'!B1475,'2.YCCN-Usecase'!E1475)</f>
        <v>Export thông tin danh mục ra file zip</v>
      </c>
      <c r="C1477" s="127" t="str">
        <f t="shared" si="23"/>
        <v/>
      </c>
    </row>
    <row r="1478" spans="1:3" ht="36">
      <c r="A1478" s="515" t="str">
        <f>IF('2.YCCN-Usecase'!A1476="","",'2.YCCN-Usecase'!A1476)</f>
        <v/>
      </c>
      <c r="B1478" s="126" t="str">
        <f>_xlfn.CONCAT('2.YCCN-Usecase'!B1476,'2.YCCN-Usecase'!E1476)</f>
        <v>Cho phép người dùng xuất thông tin danh mục ra file zip</v>
      </c>
      <c r="C1478" s="127" t="str">
        <f t="shared" si="23"/>
        <v>Dữ liệu đầu vào</v>
      </c>
    </row>
    <row r="1479" spans="1:3">
      <c r="A1479" s="515" t="str">
        <f>IF('2.YCCN-Usecase'!A1477="","",'2.YCCN-Usecase'!A1477)</f>
        <v>VI.2</v>
      </c>
      <c r="B1479" s="126" t="str">
        <f>_xlfn.CONCAT('2.YCCN-Usecase'!B1477,'2.YCCN-Usecase'!E1477)</f>
        <v>Tool hiển thị thông báo</v>
      </c>
      <c r="C1479" s="127" t="str">
        <f t="shared" si="23"/>
        <v/>
      </c>
    </row>
    <row r="1480" spans="1:3">
      <c r="A1480" s="515">
        <f>IF('2.YCCN-Usecase'!A1478="","",'2.YCCN-Usecase'!A1478)</f>
        <v>181</v>
      </c>
      <c r="B1480" s="126" t="str">
        <f>_xlfn.CONCAT('2.YCCN-Usecase'!B1478,'2.YCCN-Usecase'!E1478)</f>
        <v>Quản lý thông báo</v>
      </c>
      <c r="C1480" s="127" t="str">
        <f t="shared" si="23"/>
        <v/>
      </c>
    </row>
    <row r="1481" spans="1:3" ht="36">
      <c r="A1481" s="515" t="str">
        <f>IF('2.YCCN-Usecase'!A1479="","",'2.YCCN-Usecase'!A1479)</f>
        <v/>
      </c>
      <c r="B1481" s="126" t="str">
        <f>_xlfn.CONCAT('2.YCCN-Usecase'!B1479,'2.YCCN-Usecase'!E1479)</f>
        <v>Cho phép hiển thị các thông báo khi thêm mới danh mục</v>
      </c>
      <c r="C1481" s="127" t="str">
        <f t="shared" si="23"/>
        <v>Dữ liệu đầu vào</v>
      </c>
    </row>
    <row r="1482" spans="1:3">
      <c r="A1482" s="515" t="str">
        <f>IF('2.YCCN-Usecase'!A1480="","",'2.YCCN-Usecase'!A1480)</f>
        <v/>
      </c>
      <c r="B1482" s="126" t="str">
        <f>_xlfn.CONCAT('2.YCCN-Usecase'!B1480,'2.YCCN-Usecase'!E1480)</f>
        <v>Cho phép hiển thị thông báo khi thêm mới chủ đề</v>
      </c>
      <c r="C1482" s="127" t="str">
        <f t="shared" si="23"/>
        <v>Dữ liệu đầu vào</v>
      </c>
    </row>
    <row r="1483" spans="1:3">
      <c r="A1483" s="515" t="str">
        <f>IF('2.YCCN-Usecase'!A1481="","",'2.YCCN-Usecase'!A1481)</f>
        <v/>
      </c>
      <c r="B1483" s="126" t="str">
        <f>_xlfn.CONCAT('2.YCCN-Usecase'!B1481,'2.YCCN-Usecase'!E1481)</f>
        <v>Cho phép hiển thị thông báo khi xóa danh mục</v>
      </c>
      <c r="C1483" s="127" t="str">
        <f t="shared" si="23"/>
        <v>Yêu cầu truy vấn</v>
      </c>
    </row>
    <row r="1484" spans="1:3">
      <c r="A1484" s="515" t="str">
        <f>IF('2.YCCN-Usecase'!A1482="","",'2.YCCN-Usecase'!A1482)</f>
        <v/>
      </c>
      <c r="B1484" s="126" t="str">
        <f>_xlfn.CONCAT('2.YCCN-Usecase'!B1482,'2.YCCN-Usecase'!E1482)</f>
        <v>Cho phép hiển thị thông báo khi xóa chủ đề</v>
      </c>
      <c r="C1484" s="127" t="str">
        <f t="shared" si="23"/>
        <v>Yêu cầu truy vấn</v>
      </c>
    </row>
    <row r="1485" spans="1:3" ht="36">
      <c r="A1485" s="515" t="str">
        <f>IF('2.YCCN-Usecase'!A1483="","",'2.YCCN-Usecase'!A1483)</f>
        <v/>
      </c>
      <c r="B1485" s="126" t="str">
        <f>_xlfn.CONCAT('2.YCCN-Usecase'!B1483,'2.YCCN-Usecase'!E1483)</f>
        <v>Cho phép hiển thị thông báo khi bài viết mới được duyệt</v>
      </c>
      <c r="C1485" s="127" t="str">
        <f t="shared" si="23"/>
        <v>Dữ liệu đầu vào</v>
      </c>
    </row>
    <row r="1486" spans="1:3" ht="36">
      <c r="A1486" s="515" t="str">
        <f>IF('2.YCCN-Usecase'!A1484="","",'2.YCCN-Usecase'!A1484)</f>
        <v/>
      </c>
      <c r="B1486" s="126" t="str">
        <f>_xlfn.CONCAT('2.YCCN-Usecase'!B1484,'2.YCCN-Usecase'!E1484)</f>
        <v>Cho phép hiển thị thông báo khi bài viết ko được duyệt</v>
      </c>
      <c r="C1486" s="127" t="str">
        <f t="shared" si="23"/>
        <v>Dữ liệu đầu vào</v>
      </c>
    </row>
    <row r="1487" spans="1:3">
      <c r="A1487" s="515">
        <f>IF('2.YCCN-Usecase'!A1485="","",'2.YCCN-Usecase'!A1485)</f>
        <v>182</v>
      </c>
      <c r="B1487" s="126" t="str">
        <f>_xlfn.CONCAT('2.YCCN-Usecase'!B1485,'2.YCCN-Usecase'!E1485)</f>
        <v>Quản lý cảnh báo</v>
      </c>
      <c r="C1487" s="127" t="str">
        <f t="shared" si="23"/>
        <v/>
      </c>
    </row>
    <row r="1488" spans="1:3">
      <c r="A1488" s="515" t="str">
        <f>IF('2.YCCN-Usecase'!A1486="","",'2.YCCN-Usecase'!A1486)</f>
        <v/>
      </c>
      <c r="B1488" s="126" t="str">
        <f>_xlfn.CONCAT('2.YCCN-Usecase'!B1486,'2.YCCN-Usecase'!E1486)</f>
        <v>Cảnh báo cáo bài viết chưa được duyệt</v>
      </c>
      <c r="C1488" s="127" t="str">
        <f t="shared" si="23"/>
        <v>Dữ liệu đầu vào</v>
      </c>
    </row>
    <row r="1489" spans="1:3">
      <c r="A1489" s="515" t="str">
        <f>IF('2.YCCN-Usecase'!A1487="","",'2.YCCN-Usecase'!A1487)</f>
        <v/>
      </c>
      <c r="B1489" s="126" t="str">
        <f>_xlfn.CONCAT('2.YCCN-Usecase'!B1487,'2.YCCN-Usecase'!E1487)</f>
        <v>Cảnh báo các bài viết quá hạn chưa được xử lý</v>
      </c>
      <c r="C1489" s="127" t="str">
        <f t="shared" si="23"/>
        <v>Dữ liệu đầu vào</v>
      </c>
    </row>
    <row r="1490" spans="1:3">
      <c r="A1490" s="515">
        <f>IF('2.YCCN-Usecase'!A1488="","",'2.YCCN-Usecase'!A1488)</f>
        <v>183</v>
      </c>
      <c r="B1490" s="126" t="str">
        <f>_xlfn.CONCAT('2.YCCN-Usecase'!B1488,'2.YCCN-Usecase'!E1488)</f>
        <v>Nhắc nhở lịch hẹn</v>
      </c>
      <c r="C1490" s="127" t="str">
        <f t="shared" si="23"/>
        <v/>
      </c>
    </row>
    <row r="1491" spans="1:3">
      <c r="A1491" s="515" t="str">
        <f>IF('2.YCCN-Usecase'!A1489="","",'2.YCCN-Usecase'!A1489)</f>
        <v/>
      </c>
      <c r="B1491" s="126" t="str">
        <f>_xlfn.CONCAT('2.YCCN-Usecase'!B1489,'2.YCCN-Usecase'!E1489)</f>
        <v>Cho phép người dùng tạo các lịch hẹn, lịch họp</v>
      </c>
      <c r="C1491" s="127" t="str">
        <f t="shared" si="23"/>
        <v>Dữ liệu đầu vào</v>
      </c>
    </row>
    <row r="1492" spans="1:3">
      <c r="A1492" s="515" t="str">
        <f>IF('2.YCCN-Usecase'!A1490="","",'2.YCCN-Usecase'!A1490)</f>
        <v/>
      </c>
      <c r="B1492" s="126" t="str">
        <f>_xlfn.CONCAT('2.YCCN-Usecase'!B1490,'2.YCCN-Usecase'!E1490)</f>
        <v>Cho phép người dùng hủy lịch hẹn, lịch họp</v>
      </c>
      <c r="C1492" s="127" t="str">
        <f t="shared" si="23"/>
        <v>Dữ liệu đầu vào</v>
      </c>
    </row>
    <row r="1493" spans="1:3" ht="36">
      <c r="A1493" s="515" t="str">
        <f>IF('2.YCCN-Usecase'!A1491="","",'2.YCCN-Usecase'!A1491)</f>
        <v/>
      </c>
      <c r="B1493" s="126" t="str">
        <f>_xlfn.CONCAT('2.YCCN-Usecase'!B1491,'2.YCCN-Usecase'!E1491)</f>
        <v>Cho phép người dùng xem thông tin chi tiết lịch hẹn, lịch họp</v>
      </c>
      <c r="C1493" s="127" t="str">
        <f t="shared" si="23"/>
        <v>Dữ liệu đầu ra</v>
      </c>
    </row>
    <row r="1494" spans="1:3" ht="36">
      <c r="A1494" s="515" t="str">
        <f>IF('2.YCCN-Usecase'!A1492="","",'2.YCCN-Usecase'!A1492)</f>
        <v>VI.3</v>
      </c>
      <c r="B1494" s="126" t="str">
        <f>_xlfn.CONCAT('2.YCCN-Usecase'!B1492,'2.YCCN-Usecase'!E1492)</f>
        <v>Cấu hình liên thông giữa hệ thống Quản lý Nhiệm vụ cấp trên và hệ thống Quản lý nhiệm vụ cấp dưới</v>
      </c>
      <c r="C1494" s="127" t="str">
        <f t="shared" si="23"/>
        <v/>
      </c>
    </row>
    <row r="1495" spans="1:3">
      <c r="A1495" s="515">
        <f>IF('2.YCCN-Usecase'!A1493="","",'2.YCCN-Usecase'!A1493)</f>
        <v>184</v>
      </c>
      <c r="B1495" s="126" t="str">
        <f>_xlfn.CONCAT('2.YCCN-Usecase'!B1493,'2.YCCN-Usecase'!E1493)</f>
        <v>Tự động đồng bộ thông tin dữ liệu thông qua API</v>
      </c>
      <c r="C1495" s="127" t="str">
        <f t="shared" si="23"/>
        <v/>
      </c>
    </row>
    <row r="1496" spans="1:3" ht="36">
      <c r="A1496" s="515" t="str">
        <f>IF('2.YCCN-Usecase'!A1494="","",'2.YCCN-Usecase'!A1494)</f>
        <v/>
      </c>
      <c r="B1496" s="126" t="str">
        <f>_xlfn.CONCAT('2.YCCN-Usecase'!B1494,'2.YCCN-Usecase'!E1494)</f>
        <v>Cho phép đồng bộ dữ liệu các phần mềm trong đơn vị thông qua API</v>
      </c>
      <c r="C1496" s="127" t="str">
        <f t="shared" si="23"/>
        <v>Dữ liệu đầu vào</v>
      </c>
    </row>
    <row r="1497" spans="1:3" ht="36">
      <c r="A1497" s="515" t="str">
        <f>IF('2.YCCN-Usecase'!A1495="","",'2.YCCN-Usecase'!A1495)</f>
        <v/>
      </c>
      <c r="B1497" s="126" t="str">
        <f>_xlfn.CONCAT('2.YCCN-Usecase'!B1495,'2.YCCN-Usecase'!E1495)</f>
        <v>Cho phép đồng bộ dữ liệu các phần mềm ngoài đơn vị thông qua API</v>
      </c>
      <c r="C1497" s="127" t="str">
        <f t="shared" si="23"/>
        <v>Dữ liệu đầu vào</v>
      </c>
    </row>
    <row r="1498" spans="1:3">
      <c r="A1498" s="515" t="str">
        <f>IF('2.YCCN-Usecase'!A1496="","",'2.YCCN-Usecase'!A1496)</f>
        <v/>
      </c>
      <c r="B1498" s="126" t="str">
        <f>_xlfn.CONCAT('2.YCCN-Usecase'!B1496,'2.YCCN-Usecase'!E1496)</f>
        <v>Cho phép đồng bộ dữ liệu theo chuyên ngành</v>
      </c>
      <c r="C1498" s="127" t="str">
        <f t="shared" si="23"/>
        <v>Dữ liệu đầu vào</v>
      </c>
    </row>
    <row r="1499" spans="1:3">
      <c r="A1499" s="515" t="str">
        <f>IF('2.YCCN-Usecase'!A1497="","",'2.YCCN-Usecase'!A1497)</f>
        <v/>
      </c>
      <c r="B1499" s="126" t="str">
        <f>_xlfn.CONCAT('2.YCCN-Usecase'!B1497,'2.YCCN-Usecase'!E1497)</f>
        <v>Cho phép đồng bộ dữ liệu theo chủ đề</v>
      </c>
      <c r="C1499" s="127" t="str">
        <f t="shared" si="23"/>
        <v>Dữ liệu đầu vào</v>
      </c>
    </row>
    <row r="1500" spans="1:3">
      <c r="A1500" s="515">
        <f>IF('2.YCCN-Usecase'!A1498="","",'2.YCCN-Usecase'!A1498)</f>
        <v>185</v>
      </c>
      <c r="B1500" s="126" t="str">
        <f>_xlfn.CONCAT('2.YCCN-Usecase'!B1498,'2.YCCN-Usecase'!E1498)</f>
        <v>Tự động đồng bộ thông tin dữ liệu thông qua CDC</v>
      </c>
      <c r="C1500" s="127" t="str">
        <f t="shared" si="23"/>
        <v/>
      </c>
    </row>
    <row r="1501" spans="1:3" ht="36">
      <c r="A1501" s="515" t="str">
        <f>IF('2.YCCN-Usecase'!A1499="","",'2.YCCN-Usecase'!A1499)</f>
        <v/>
      </c>
      <c r="B1501" s="126" t="str">
        <f>_xlfn.CONCAT('2.YCCN-Usecase'!B1499,'2.YCCN-Usecase'!E1499)</f>
        <v>Cho phép đồng bộ dữ liệu các phần mềm trong đơn vị thông qua CDC</v>
      </c>
      <c r="C1501" s="127" t="str">
        <f t="shared" si="23"/>
        <v>Dữ liệu đầu vào</v>
      </c>
    </row>
    <row r="1502" spans="1:3" ht="36">
      <c r="A1502" s="515" t="str">
        <f>IF('2.YCCN-Usecase'!A1500="","",'2.YCCN-Usecase'!A1500)</f>
        <v/>
      </c>
      <c r="B1502" s="126" t="str">
        <f>_xlfn.CONCAT('2.YCCN-Usecase'!B1500,'2.YCCN-Usecase'!E1500)</f>
        <v>Cho phép đồng bộ dữ liệu các phần mềm ngoài đơn vị thông qua CDC</v>
      </c>
      <c r="C1502" s="127" t="str">
        <f t="shared" si="23"/>
        <v>Dữ liệu đầu vào</v>
      </c>
    </row>
    <row r="1503" spans="1:3">
      <c r="A1503" s="515" t="str">
        <f>IF('2.YCCN-Usecase'!A1501="","",'2.YCCN-Usecase'!A1501)</f>
        <v/>
      </c>
      <c r="B1503" s="126" t="str">
        <f>_xlfn.CONCAT('2.YCCN-Usecase'!B1501,'2.YCCN-Usecase'!E1501)</f>
        <v>Cho phép đồng bộ dữ liệu theo chuyên ngành</v>
      </c>
      <c r="C1503" s="127" t="str">
        <f t="shared" si="23"/>
        <v>Dữ liệu đầu vào</v>
      </c>
    </row>
    <row r="1504" spans="1:3">
      <c r="A1504" s="515" t="str">
        <f>IF('2.YCCN-Usecase'!A1502="","",'2.YCCN-Usecase'!A1502)</f>
        <v/>
      </c>
      <c r="B1504" s="126" t="str">
        <f>_xlfn.CONCAT('2.YCCN-Usecase'!B1502,'2.YCCN-Usecase'!E1502)</f>
        <v>Cho phép đồng bộ dữ liệu theo chủ đề</v>
      </c>
      <c r="C1504" s="127" t="str">
        <f t="shared" si="23"/>
        <v>Dữ liệu đầu vào</v>
      </c>
    </row>
    <row r="1505" spans="1:3" ht="36">
      <c r="A1505" s="515">
        <f>IF('2.YCCN-Usecase'!A1503="","",'2.YCCN-Usecase'!A1503)</f>
        <v>186</v>
      </c>
      <c r="B1505" s="126" t="str">
        <f>_xlfn.CONCAT('2.YCCN-Usecase'!B1503,'2.YCCN-Usecase'!E1503)</f>
        <v>Cập nhật thông tin bằng phương pháp nhập liệu trực tiếp trên hệ thống</v>
      </c>
      <c r="C1505" s="127" t="str">
        <f t="shared" si="23"/>
        <v/>
      </c>
    </row>
    <row r="1506" spans="1:3" ht="36">
      <c r="A1506" s="515" t="str">
        <f>IF('2.YCCN-Usecase'!A1504="","",'2.YCCN-Usecase'!A1504)</f>
        <v/>
      </c>
      <c r="B1506" s="126" t="str">
        <f>_xlfn.CONCAT('2.YCCN-Usecase'!B1504,'2.YCCN-Usecase'!E1504)</f>
        <v>Cho phép người dùng nhập liệu thông tin theo loại dữ liệu chuyên ngành</v>
      </c>
      <c r="C1506" s="127" t="str">
        <f t="shared" si="23"/>
        <v>Dữ liệu đầu vào</v>
      </c>
    </row>
    <row r="1507" spans="1:3">
      <c r="A1507" s="515" t="str">
        <f>IF('2.YCCN-Usecase'!A1505="","",'2.YCCN-Usecase'!A1505)</f>
        <v/>
      </c>
      <c r="B1507" s="126" t="str">
        <f>_xlfn.CONCAT('2.YCCN-Usecase'!B1505,'2.YCCN-Usecase'!E1505)</f>
        <v>Cho phép người dùng nhập dữ liệu theo danh mục</v>
      </c>
      <c r="C1507" s="127" t="str">
        <f t="shared" si="23"/>
        <v>Dữ liệu đầu vào</v>
      </c>
    </row>
    <row r="1508" spans="1:3">
      <c r="A1508" s="515" t="str">
        <f>IF('2.YCCN-Usecase'!A1506="","",'2.YCCN-Usecase'!A1506)</f>
        <v/>
      </c>
      <c r="B1508" s="126" t="str">
        <f>_xlfn.CONCAT('2.YCCN-Usecase'!B1506,'2.YCCN-Usecase'!E1506)</f>
        <v>Cho phép người dùng nhập dữ liệu theo chủ đề</v>
      </c>
      <c r="C1508" s="127" t="str">
        <f t="shared" si="23"/>
        <v>Dữ liệu đầu vào</v>
      </c>
    </row>
    <row r="1509" spans="1:3">
      <c r="A1509" s="515" t="str">
        <f>IF('2.YCCN-Usecase'!A1507="","",'2.YCCN-Usecase'!A1507)</f>
        <v>VI.4</v>
      </c>
      <c r="B1509" s="126" t="str">
        <f>_xlfn.CONCAT('2.YCCN-Usecase'!B1507,'2.YCCN-Usecase'!E1507)</f>
        <v>Quản lý database</v>
      </c>
      <c r="C1509" s="127" t="str">
        <f t="shared" si="23"/>
        <v/>
      </c>
    </row>
    <row r="1510" spans="1:3">
      <c r="A1510" s="515">
        <f>IF('2.YCCN-Usecase'!A1508="","",'2.YCCN-Usecase'!A1508)</f>
        <v>187</v>
      </c>
      <c r="B1510" s="126" t="str">
        <f>_xlfn.CONCAT('2.YCCN-Usecase'!B1508,'2.YCCN-Usecase'!E1508)</f>
        <v>Quản lý nơi lưu trữ</v>
      </c>
      <c r="C1510" s="127" t="str">
        <f t="shared" si="23"/>
        <v/>
      </c>
    </row>
    <row r="1511" spans="1:3" ht="36">
      <c r="A1511" s="515" t="str">
        <f>IF('2.YCCN-Usecase'!A1509="","",'2.YCCN-Usecase'!A1509)</f>
        <v/>
      </c>
      <c r="B1511" s="126" t="str">
        <f>_xlfn.CONCAT('2.YCCN-Usecase'!B1509,'2.YCCN-Usecase'!E1509)</f>
        <v>Cho phép lưu trữ và quản lý tất cả dữ liệu được trao đổi trên hệ thống</v>
      </c>
      <c r="C1511" s="127" t="str">
        <f t="shared" si="23"/>
        <v>Dữ liệu đầu vào</v>
      </c>
    </row>
    <row r="1512" spans="1:3">
      <c r="A1512" s="515">
        <f>IF('2.YCCN-Usecase'!A1510="","",'2.YCCN-Usecase'!A1510)</f>
        <v>188</v>
      </c>
      <c r="B1512" s="126" t="str">
        <f>_xlfn.CONCAT('2.YCCN-Usecase'!B1510,'2.YCCN-Usecase'!E1510)</f>
        <v>Sao lưu, phục hồi CSDL</v>
      </c>
      <c r="C1512" s="127" t="str">
        <f t="shared" si="23"/>
        <v/>
      </c>
    </row>
    <row r="1513" spans="1:3" ht="36">
      <c r="A1513" s="515" t="str">
        <f>IF('2.YCCN-Usecase'!A1511="","",'2.YCCN-Usecase'!A1511)</f>
        <v/>
      </c>
      <c r="B1513" s="126" t="str">
        <f>_xlfn.CONCAT('2.YCCN-Usecase'!B1511,'2.YCCN-Usecase'!E1511)</f>
        <v>Cho phép người quản trị sao lưu dữ liệu trên hệ thống</v>
      </c>
      <c r="C1513" s="127" t="str">
        <f t="shared" si="23"/>
        <v>Dữ liệu đầu vào</v>
      </c>
    </row>
    <row r="1514" spans="1:3" ht="36">
      <c r="A1514" s="515" t="str">
        <f>IF('2.YCCN-Usecase'!A1512="","",'2.YCCN-Usecase'!A1512)</f>
        <v/>
      </c>
      <c r="B1514" s="126" t="str">
        <f>_xlfn.CONCAT('2.YCCN-Usecase'!B1512,'2.YCCN-Usecase'!E1512)</f>
        <v>Cho phép người dùng phục hồi dữ liệu trong trường hợp có sự cố xảy ra với hệ thống</v>
      </c>
      <c r="C1514" s="127" t="str">
        <f t="shared" si="23"/>
        <v>Dữ liệu đầu vào</v>
      </c>
    </row>
    <row r="1515" spans="1:3">
      <c r="A1515" s="515">
        <f>IF('2.YCCN-Usecase'!A1513="","",'2.YCCN-Usecase'!A1513)</f>
        <v>189</v>
      </c>
      <c r="B1515" s="126" t="str">
        <f>_xlfn.CONCAT('2.YCCN-Usecase'!B1513,'2.YCCN-Usecase'!E1513)</f>
        <v>Sao lưu, phục hồi file</v>
      </c>
      <c r="C1515" s="127" t="str">
        <f t="shared" si="23"/>
        <v/>
      </c>
    </row>
    <row r="1516" spans="1:3" ht="36">
      <c r="A1516" s="515" t="str">
        <f>IF('2.YCCN-Usecase'!A1514="","",'2.YCCN-Usecase'!A1514)</f>
        <v/>
      </c>
      <c r="B1516" s="126" t="str">
        <f>_xlfn.CONCAT('2.YCCN-Usecase'!B1514,'2.YCCN-Usecase'!E1514)</f>
        <v>Cho phép người quản trị sao lưu file dữ liệu trên hệ thống</v>
      </c>
      <c r="C1516" s="127" t="str">
        <f t="shared" si="23"/>
        <v>Dữ liệu đầu vào</v>
      </c>
    </row>
    <row r="1517" spans="1:3" ht="36">
      <c r="A1517" s="515" t="str">
        <f>IF('2.YCCN-Usecase'!A1515="","",'2.YCCN-Usecase'!A1515)</f>
        <v/>
      </c>
      <c r="B1517" s="126" t="str">
        <f>_xlfn.CONCAT('2.YCCN-Usecase'!B1515,'2.YCCN-Usecase'!E1515)</f>
        <v>Cho phép người quản trị phục hồi dữ liệu trên hệ thống</v>
      </c>
      <c r="C1517" s="127" t="str">
        <f t="shared" si="23"/>
        <v>Dữ liệu đầu vào</v>
      </c>
    </row>
    <row r="1518" spans="1:3">
      <c r="A1518" s="515">
        <f>IF('2.YCCN-Usecase'!A1516="","",'2.YCCN-Usecase'!A1516)</f>
        <v>190</v>
      </c>
      <c r="B1518" s="126" t="str">
        <f>_xlfn.CONCAT('2.YCCN-Usecase'!B1516,'2.YCCN-Usecase'!E1516)</f>
        <v>Báo cáo thống kê sao lưu</v>
      </c>
      <c r="C1518" s="127" t="str">
        <f t="shared" si="23"/>
        <v/>
      </c>
    </row>
    <row r="1519" spans="1:3" ht="36">
      <c r="A1519" s="515" t="str">
        <f>IF('2.YCCN-Usecase'!A1517="","",'2.YCCN-Usecase'!A1517)</f>
        <v/>
      </c>
      <c r="B1519" s="126" t="str">
        <f>_xlfn.CONCAT('2.YCCN-Usecase'!B1517,'2.YCCN-Usecase'!E1517)</f>
        <v>Cho phép người dùng thống kê số lượng báo cáo sao lưu theo loại dữ liệu</v>
      </c>
      <c r="C1519" s="127" t="str">
        <f t="shared" si="23"/>
        <v>Dữ liệu đầu vào</v>
      </c>
    </row>
    <row r="1520" spans="1:3" ht="36">
      <c r="A1520" s="515" t="str">
        <f>IF('2.YCCN-Usecase'!A1518="","",'2.YCCN-Usecase'!A1518)</f>
        <v/>
      </c>
      <c r="B1520" s="126" t="str">
        <f>_xlfn.CONCAT('2.YCCN-Usecase'!B1518,'2.YCCN-Usecase'!E1518)</f>
        <v>Cho phép người dùng thống kê dữ liệu theo danh mục</v>
      </c>
      <c r="C1520" s="127" t="str">
        <f t="shared" si="23"/>
        <v>Dữ liệu đầu vào</v>
      </c>
    </row>
    <row r="1521" spans="1:3">
      <c r="A1521" s="515" t="str">
        <f>IF('2.YCCN-Usecase'!A1519="","",'2.YCCN-Usecase'!A1519)</f>
        <v/>
      </c>
      <c r="B1521" s="126" t="str">
        <f>_xlfn.CONCAT('2.YCCN-Usecase'!B1519,'2.YCCN-Usecase'!E1519)</f>
        <v>Cho phép người dùng thống kê báo cáo theo chủ đề</v>
      </c>
      <c r="C1521" s="127" t="str">
        <f t="shared" si="23"/>
        <v>Dữ liệu đầu vào</v>
      </c>
    </row>
    <row r="1522" spans="1:3">
      <c r="A1522" s="515">
        <f>IF('2.YCCN-Usecase'!A1520="","",'2.YCCN-Usecase'!A1520)</f>
        <v>191</v>
      </c>
      <c r="B1522" s="126" t="str">
        <f>_xlfn.CONCAT('2.YCCN-Usecase'!B1520,'2.YCCN-Usecase'!E1520)</f>
        <v>Quản lý các tệp sao lưu</v>
      </c>
      <c r="C1522" s="127" t="str">
        <f t="shared" si="23"/>
        <v/>
      </c>
    </row>
    <row r="1523" spans="1:3" ht="36">
      <c r="A1523" s="515" t="str">
        <f>IF('2.YCCN-Usecase'!A1521="","",'2.YCCN-Usecase'!A1521)</f>
        <v/>
      </c>
      <c r="B1523" s="126" t="str">
        <f>_xlfn.CONCAT('2.YCCN-Usecase'!B1521,'2.YCCN-Usecase'!E1521)</f>
        <v>Cho phép người dùng quản thị thông tin các tệp sao lưu trên hệ thống</v>
      </c>
      <c r="C1523" s="127" t="str">
        <f t="shared" si="23"/>
        <v>Dữ liệu đầu vào</v>
      </c>
    </row>
    <row r="1524" spans="1:3" ht="36">
      <c r="A1524" s="515" t="str">
        <f>IF('2.YCCN-Usecase'!A1522="","",'2.YCCN-Usecase'!A1522)</f>
        <v>D</v>
      </c>
      <c r="B1524" s="126" t="str">
        <f>_xlfn.CONCAT('2.YCCN-Usecase'!B1522,'2.YCCN-Usecase'!E1522)</f>
        <v xml:space="preserve">Phần mềm Nền tảng Lưu trữ dữ liệu dùng cho khai thác, phân tích </v>
      </c>
      <c r="C1524" s="127" t="str">
        <f t="shared" si="23"/>
        <v/>
      </c>
    </row>
    <row r="1525" spans="1:3">
      <c r="A1525" s="515" t="str">
        <f>IF('2.YCCN-Usecase'!A1523="","",'2.YCCN-Usecase'!A1523)</f>
        <v>VII</v>
      </c>
      <c r="B1525" s="126" t="str">
        <f>_xlfn.CONCAT('2.YCCN-Usecase'!B1523,'2.YCCN-Usecase'!E1523)</f>
        <v>Quản lý máy chủ và dịch vụ</v>
      </c>
      <c r="C1525" s="127" t="str">
        <f t="shared" si="23"/>
        <v/>
      </c>
    </row>
    <row r="1526" spans="1:3">
      <c r="A1526" s="515">
        <f>IF('2.YCCN-Usecase'!A1524="","",'2.YCCN-Usecase'!A1524)</f>
        <v>192</v>
      </c>
      <c r="B1526" s="126" t="str">
        <f>_xlfn.CONCAT('2.YCCN-Usecase'!B1524,'2.YCCN-Usecase'!E1524)</f>
        <v>Quản lý máy chủ</v>
      </c>
      <c r="C1526" s="127" t="str">
        <f t="shared" si="23"/>
        <v/>
      </c>
    </row>
    <row r="1527" spans="1:3">
      <c r="A1527" s="515" t="str">
        <f>IF('2.YCCN-Usecase'!A1525="","",'2.YCCN-Usecase'!A1525)</f>
        <v/>
      </c>
      <c r="B1527" s="126" t="str">
        <f>_xlfn.CONCAT('2.YCCN-Usecase'!B1525,'2.YCCN-Usecase'!E1525)</f>
        <v>Người dùng có thể xem danh sách máy chủ</v>
      </c>
      <c r="C1527" s="127" t="str">
        <f t="shared" si="23"/>
        <v>Dữ liệu đầu ra</v>
      </c>
    </row>
    <row r="1528" spans="1:3">
      <c r="A1528" s="515" t="str">
        <f>IF('2.YCCN-Usecase'!A1526="","",'2.YCCN-Usecase'!A1526)</f>
        <v/>
      </c>
      <c r="B1528" s="126" t="str">
        <f>_xlfn.CONCAT('2.YCCN-Usecase'!B1526,'2.YCCN-Usecase'!E1526)</f>
        <v>Người dùng có thể xem chi tiết máy chủ</v>
      </c>
      <c r="C1528" s="127" t="str">
        <f t="shared" si="23"/>
        <v>Dữ liệu đầu ra</v>
      </c>
    </row>
    <row r="1529" spans="1:3">
      <c r="A1529" s="515" t="str">
        <f>IF('2.YCCN-Usecase'!A1527="","",'2.YCCN-Usecase'!A1527)</f>
        <v/>
      </c>
      <c r="B1529" s="126" t="str">
        <f>_xlfn.CONCAT('2.YCCN-Usecase'!B1527,'2.YCCN-Usecase'!E1527)</f>
        <v>Người dùng có thể tìm kiếm máy chủ</v>
      </c>
      <c r="C1529" s="127" t="str">
        <f t="shared" si="23"/>
        <v>Yêu cầu truy vấn</v>
      </c>
    </row>
    <row r="1530" spans="1:3">
      <c r="A1530" s="515" t="str">
        <f>IF('2.YCCN-Usecase'!A1528="","",'2.YCCN-Usecase'!A1528)</f>
        <v/>
      </c>
      <c r="B1530" s="126" t="str">
        <f>_xlfn.CONCAT('2.YCCN-Usecase'!B1528,'2.YCCN-Usecase'!E1528)</f>
        <v>Người dùng có thể thêm mới máy chủ</v>
      </c>
      <c r="C1530" s="127" t="str">
        <f t="shared" si="23"/>
        <v>Dữ liệu đầu vào</v>
      </c>
    </row>
    <row r="1531" spans="1:3">
      <c r="A1531" s="515" t="str">
        <f>IF('2.YCCN-Usecase'!A1529="","",'2.YCCN-Usecase'!A1529)</f>
        <v/>
      </c>
      <c r="B1531" s="126" t="str">
        <f>_xlfn.CONCAT('2.YCCN-Usecase'!B1529,'2.YCCN-Usecase'!E1529)</f>
        <v>Người dùng có thể cập nhật máy chủ</v>
      </c>
      <c r="C1531" s="127" t="str">
        <f t="shared" si="23"/>
        <v>Dữ liệu đầu vào</v>
      </c>
    </row>
    <row r="1532" spans="1:3">
      <c r="A1532" s="515" t="str">
        <f>IF('2.YCCN-Usecase'!A1530="","",'2.YCCN-Usecase'!A1530)</f>
        <v/>
      </c>
      <c r="B1532" s="126" t="str">
        <f>_xlfn.CONCAT('2.YCCN-Usecase'!B1530,'2.YCCN-Usecase'!E1530)</f>
        <v>Người dùng có thể xóa máy chủ</v>
      </c>
      <c r="C1532" s="127" t="str">
        <f t="shared" si="23"/>
        <v>Yêu cầu truy vấn</v>
      </c>
    </row>
    <row r="1533" spans="1:3">
      <c r="A1533" s="515" t="str">
        <f>IF('2.YCCN-Usecase'!A1531="","",'2.YCCN-Usecase'!A1531)</f>
        <v/>
      </c>
      <c r="B1533" s="126" t="str">
        <f>_xlfn.CONCAT('2.YCCN-Usecase'!B1531,'2.YCCN-Usecase'!E1531)</f>
        <v>Người dùng có thể bật/tắt máy chủ</v>
      </c>
      <c r="C1533" s="127" t="str">
        <f t="shared" si="23"/>
        <v>Dữ liệu đầu vào</v>
      </c>
    </row>
    <row r="1534" spans="1:3">
      <c r="A1534" s="515" t="str">
        <f>IF('2.YCCN-Usecase'!A1532="","",'2.YCCN-Usecase'!A1532)</f>
        <v/>
      </c>
      <c r="B1534" s="126" t="str">
        <f>_xlfn.CONCAT('2.YCCN-Usecase'!B1532,'2.YCCN-Usecase'!E1532)</f>
        <v>Người dùng có thể cấu hình máy chủ tập trung</v>
      </c>
      <c r="C1534" s="127" t="str">
        <f t="shared" si="23"/>
        <v>Dữ liệu đầu vào</v>
      </c>
    </row>
    <row r="1535" spans="1:3">
      <c r="A1535" s="515">
        <f>IF('2.YCCN-Usecase'!A1533="","",'2.YCCN-Usecase'!A1533)</f>
        <v>193</v>
      </c>
      <c r="B1535" s="126" t="str">
        <f>_xlfn.CONCAT('2.YCCN-Usecase'!B1533,'2.YCCN-Usecase'!E1533)</f>
        <v>Quản lý dịch vụ</v>
      </c>
      <c r="C1535" s="127" t="str">
        <f t="shared" si="23"/>
        <v/>
      </c>
    </row>
    <row r="1536" spans="1:3" ht="36">
      <c r="A1536" s="515" t="str">
        <f>IF('2.YCCN-Usecase'!A1534="","",'2.YCCN-Usecase'!A1534)</f>
        <v/>
      </c>
      <c r="B1536" s="126" t="str">
        <f>_xlfn.CONCAT('2.YCCN-Usecase'!B1534,'2.YCCN-Usecase'!E1534)</f>
        <v>Người dùng có thể xem danh sách &amp; trạng thái dịch vụ</v>
      </c>
      <c r="C1536" s="127" t="str">
        <f t="shared" si="23"/>
        <v>Dữ liệu đầu ra</v>
      </c>
    </row>
    <row r="1537" spans="1:3">
      <c r="A1537" s="515" t="str">
        <f>IF('2.YCCN-Usecase'!A1535="","",'2.YCCN-Usecase'!A1535)</f>
        <v/>
      </c>
      <c r="B1537" s="126" t="str">
        <f>_xlfn.CONCAT('2.YCCN-Usecase'!B1535,'2.YCCN-Usecase'!E1535)</f>
        <v>Người dùng có thể xem chi tiết dịch vụ</v>
      </c>
      <c r="C1537" s="127" t="str">
        <f t="shared" si="23"/>
        <v>Dữ liệu đầu ra</v>
      </c>
    </row>
    <row r="1538" spans="1:3">
      <c r="A1538" s="515" t="str">
        <f>IF('2.YCCN-Usecase'!A1536="","",'2.YCCN-Usecase'!A1536)</f>
        <v/>
      </c>
      <c r="B1538" s="126" t="str">
        <f>_xlfn.CONCAT('2.YCCN-Usecase'!B1536,'2.YCCN-Usecase'!E1536)</f>
        <v>Người dùng có thể thêm mới dịch vụ</v>
      </c>
      <c r="C1538" s="127" t="str">
        <f t="shared" si="23"/>
        <v>Dữ liệu đầu vào</v>
      </c>
    </row>
    <row r="1539" spans="1:3">
      <c r="A1539" s="515" t="str">
        <f>IF('2.YCCN-Usecase'!A1537="","",'2.YCCN-Usecase'!A1537)</f>
        <v/>
      </c>
      <c r="B1539" s="126" t="str">
        <f>_xlfn.CONCAT('2.YCCN-Usecase'!B1537,'2.YCCN-Usecase'!E1537)</f>
        <v>Người dùng có thể cập nhật dịch vụ</v>
      </c>
      <c r="C1539" s="127" t="str">
        <f t="shared" si="23"/>
        <v>Dữ liệu đầu vào</v>
      </c>
    </row>
    <row r="1540" spans="1:3">
      <c r="A1540" s="515" t="str">
        <f>IF('2.YCCN-Usecase'!A1538="","",'2.YCCN-Usecase'!A1538)</f>
        <v/>
      </c>
      <c r="B1540" s="126" t="str">
        <f>_xlfn.CONCAT('2.YCCN-Usecase'!B1538,'2.YCCN-Usecase'!E1538)</f>
        <v>Người dùng có thể xóa dịch vụ</v>
      </c>
      <c r="C1540" s="127" t="str">
        <f t="shared" ref="C1540:C1581" si="24">IF(A1540&lt;&gt;"","",IF(OR(ISNUMBER(SEARCH("xem",B1540)),ISNUMBER(SEARCH("sao chép",B1540))),"Dữ liệu đầu ra",IF(OR(ISNUMBER(SEARCH("tìm kiếm",B1540)),ISNUMBER(SEARCH("xóa",B1540)),ISNUMBER(SEARCH("lọc",B1540))),"Yêu cầu truy vấn","Dữ liệu đầu vào")))</f>
        <v>Yêu cầu truy vấn</v>
      </c>
    </row>
    <row r="1541" spans="1:3">
      <c r="A1541" s="515" t="str">
        <f>IF('2.YCCN-Usecase'!A1539="","",'2.YCCN-Usecase'!A1539)</f>
        <v/>
      </c>
      <c r="B1541" s="126" t="str">
        <f>_xlfn.CONCAT('2.YCCN-Usecase'!B1539,'2.YCCN-Usecase'!E1539)</f>
        <v>Người dùng có thể bật/tắt dịch vụ</v>
      </c>
      <c r="C1541" s="127" t="str">
        <f t="shared" si="24"/>
        <v>Dữ liệu đầu vào</v>
      </c>
    </row>
    <row r="1542" spans="1:3">
      <c r="A1542" s="515" t="str">
        <f>IF('2.YCCN-Usecase'!A1540="","",'2.YCCN-Usecase'!A1540)</f>
        <v/>
      </c>
      <c r="B1542" s="126" t="str">
        <f>_xlfn.CONCAT('2.YCCN-Usecase'!B1540,'2.YCCN-Usecase'!E1540)</f>
        <v>Người dùng có thể xem cảnh báo hệ thống</v>
      </c>
      <c r="C1542" s="127" t="str">
        <f t="shared" si="24"/>
        <v>Dữ liệu đầu ra</v>
      </c>
    </row>
    <row r="1543" spans="1:3">
      <c r="A1543" s="515" t="str">
        <f>IF('2.YCCN-Usecase'!A1541="","",'2.YCCN-Usecase'!A1541)</f>
        <v/>
      </c>
      <c r="B1543" s="126" t="str">
        <f>_xlfn.CONCAT('2.YCCN-Usecase'!B1541,'2.YCCN-Usecase'!E1541)</f>
        <v>Người dùng có thể thiết lập ngưỡng cảnh báo</v>
      </c>
      <c r="C1543" s="127" t="str">
        <f t="shared" si="24"/>
        <v>Dữ liệu đầu vào</v>
      </c>
    </row>
    <row r="1544" spans="1:3">
      <c r="A1544" s="515" t="str">
        <f>IF('2.YCCN-Usecase'!A1542="","",'2.YCCN-Usecase'!A1542)</f>
        <v>VIII</v>
      </c>
      <c r="B1544" s="126" t="str">
        <f>_xlfn.CONCAT('2.YCCN-Usecase'!B1542,'2.YCCN-Usecase'!E1542)</f>
        <v>Quản lý dữ liệu</v>
      </c>
      <c r="C1544" s="127" t="str">
        <f t="shared" si="24"/>
        <v/>
      </c>
    </row>
    <row r="1545" spans="1:3">
      <c r="A1545" s="515">
        <f>IF('2.YCCN-Usecase'!A1543="","",'2.YCCN-Usecase'!A1543)</f>
        <v>194</v>
      </c>
      <c r="B1545" s="126" t="str">
        <f>_xlfn.CONCAT('2.YCCN-Usecase'!B1543,'2.YCCN-Usecase'!E1543)</f>
        <v>Quản lý dữ liệu</v>
      </c>
      <c r="C1545" s="127" t="str">
        <f t="shared" si="24"/>
        <v/>
      </c>
    </row>
    <row r="1546" spans="1:3" ht="36">
      <c r="A1546" s="515" t="str">
        <f>IF('2.YCCN-Usecase'!A1544="","",'2.YCCN-Usecase'!A1544)</f>
        <v/>
      </c>
      <c r="B1546" s="126" t="str">
        <f>_xlfn.CONCAT('2.YCCN-Usecase'!B1544,'2.YCCN-Usecase'!E1544)</f>
        <v>Người dùng có thể xem danh sách dữ liệu đang có trên hệ thống phân tán</v>
      </c>
      <c r="C1546" s="127" t="str">
        <f t="shared" si="24"/>
        <v>Dữ liệu đầu ra</v>
      </c>
    </row>
    <row r="1547" spans="1:3" ht="36">
      <c r="A1547" s="515" t="str">
        <f>IF('2.YCCN-Usecase'!A1545="","",'2.YCCN-Usecase'!A1545)</f>
        <v/>
      </c>
      <c r="B1547" s="126" t="str">
        <f>_xlfn.CONCAT('2.YCCN-Usecase'!B1545,'2.YCCN-Usecase'!E1545)</f>
        <v>Người dùng có thể xem chi tiết dữ liệu đang có trên hệ thống phân tán</v>
      </c>
      <c r="C1547" s="127" t="str">
        <f t="shared" si="24"/>
        <v>Dữ liệu đầu ra</v>
      </c>
    </row>
    <row r="1548" spans="1:3">
      <c r="A1548" s="515" t="str">
        <f>IF('2.YCCN-Usecase'!A1546="","",'2.YCCN-Usecase'!A1546)</f>
        <v/>
      </c>
      <c r="B1548" s="126" t="str">
        <f>_xlfn.CONCAT('2.YCCN-Usecase'!B1546,'2.YCCN-Usecase'!E1546)</f>
        <v>Người dùng có thể tìm kiếm dữ liệu</v>
      </c>
      <c r="C1548" s="127" t="str">
        <f t="shared" si="24"/>
        <v>Yêu cầu truy vấn</v>
      </c>
    </row>
    <row r="1549" spans="1:3">
      <c r="A1549" s="515" t="str">
        <f>IF('2.YCCN-Usecase'!A1547="","",'2.YCCN-Usecase'!A1547)</f>
        <v/>
      </c>
      <c r="B1549" s="126" t="str">
        <f>_xlfn.CONCAT('2.YCCN-Usecase'!B1547,'2.YCCN-Usecase'!E1547)</f>
        <v>Người dùng có thể thêm mới dữ liệu</v>
      </c>
      <c r="C1549" s="127" t="str">
        <f t="shared" si="24"/>
        <v>Dữ liệu đầu vào</v>
      </c>
    </row>
    <row r="1550" spans="1:3">
      <c r="A1550" s="515" t="str">
        <f>IF('2.YCCN-Usecase'!A1548="","",'2.YCCN-Usecase'!A1548)</f>
        <v/>
      </c>
      <c r="B1550" s="126" t="str">
        <f>_xlfn.CONCAT('2.YCCN-Usecase'!B1548,'2.YCCN-Usecase'!E1548)</f>
        <v>Người dùng có thể sửa dữ liệu</v>
      </c>
      <c r="C1550" s="127" t="str">
        <f t="shared" si="24"/>
        <v>Dữ liệu đầu vào</v>
      </c>
    </row>
    <row r="1551" spans="1:3">
      <c r="A1551" s="515" t="str">
        <f>IF('2.YCCN-Usecase'!A1549="","",'2.YCCN-Usecase'!A1549)</f>
        <v/>
      </c>
      <c r="B1551" s="126" t="str">
        <f>_xlfn.CONCAT('2.YCCN-Usecase'!B1549,'2.YCCN-Usecase'!E1549)</f>
        <v>Người dùng có thể xóa dữ liệu</v>
      </c>
      <c r="C1551" s="127" t="str">
        <f t="shared" si="24"/>
        <v>Yêu cầu truy vấn</v>
      </c>
    </row>
    <row r="1552" spans="1:3">
      <c r="A1552" s="515" t="str">
        <f>IF('2.YCCN-Usecase'!A1550="","",'2.YCCN-Usecase'!A1550)</f>
        <v/>
      </c>
      <c r="B1552" s="126" t="str">
        <f>_xlfn.CONCAT('2.YCCN-Usecase'!B1550,'2.YCCN-Usecase'!E1550)</f>
        <v>Người dùng có thể xuất dữ liệu</v>
      </c>
      <c r="C1552" s="127" t="str">
        <f t="shared" si="24"/>
        <v>Dữ liệu đầu vào</v>
      </c>
    </row>
    <row r="1553" spans="1:3">
      <c r="A1553" s="515" t="str">
        <f>IF('2.YCCN-Usecase'!A1551="","",'2.YCCN-Usecase'!A1551)</f>
        <v/>
      </c>
      <c r="B1553" s="126" t="str">
        <f>_xlfn.CONCAT('2.YCCN-Usecase'!B1551,'2.YCCN-Usecase'!E1551)</f>
        <v>Người dùng có thể xem cấu trúc dữ liệu</v>
      </c>
      <c r="C1553" s="127" t="str">
        <f t="shared" si="24"/>
        <v>Dữ liệu đầu ra</v>
      </c>
    </row>
    <row r="1554" spans="1:3">
      <c r="A1554" s="515" t="str">
        <f>IF('2.YCCN-Usecase'!A1552="","",'2.YCCN-Usecase'!A1552)</f>
        <v>IX</v>
      </c>
      <c r="B1554" s="126" t="str">
        <f>_xlfn.CONCAT('2.YCCN-Usecase'!B1552,'2.YCCN-Usecase'!E1552)</f>
        <v>Quản lý Data Governance</v>
      </c>
      <c r="C1554" s="127" t="str">
        <f t="shared" si="24"/>
        <v/>
      </c>
    </row>
    <row r="1555" spans="1:3">
      <c r="A1555" s="515">
        <f>IF('2.YCCN-Usecase'!A1553="","",'2.YCCN-Usecase'!A1553)</f>
        <v>195</v>
      </c>
      <c r="B1555" s="126" t="str">
        <f>_xlfn.CONCAT('2.YCCN-Usecase'!B1553,'2.YCCN-Usecase'!E1553)</f>
        <v>Quản lý metadata</v>
      </c>
      <c r="C1555" s="127" t="str">
        <f t="shared" si="24"/>
        <v/>
      </c>
    </row>
    <row r="1556" spans="1:3" ht="36">
      <c r="A1556" s="515" t="str">
        <f>IF('2.YCCN-Usecase'!A1554="","",'2.YCCN-Usecase'!A1554)</f>
        <v/>
      </c>
      <c r="B1556" s="126" t="str">
        <f>_xlfn.CONCAT('2.YCCN-Usecase'!B1554,'2.YCCN-Usecase'!E1554)</f>
        <v>Người dùng có thể xem danh sách các metadata dữ liệu</v>
      </c>
      <c r="C1556" s="127" t="str">
        <f t="shared" si="24"/>
        <v>Dữ liệu đầu ra</v>
      </c>
    </row>
    <row r="1557" spans="1:3">
      <c r="A1557" s="515" t="str">
        <f>IF('2.YCCN-Usecase'!A1555="","",'2.YCCN-Usecase'!A1555)</f>
        <v/>
      </c>
      <c r="B1557" s="126" t="str">
        <f>_xlfn.CONCAT('2.YCCN-Usecase'!B1555,'2.YCCN-Usecase'!E1555)</f>
        <v>Người dùng có thể xem chi tiết các metadata dữ liệu</v>
      </c>
      <c r="C1557" s="127" t="str">
        <f t="shared" si="24"/>
        <v>Dữ liệu đầu ra</v>
      </c>
    </row>
    <row r="1558" spans="1:3" ht="36">
      <c r="A1558" s="515" t="str">
        <f>IF('2.YCCN-Usecase'!A1556="","",'2.YCCN-Usecase'!A1556)</f>
        <v/>
      </c>
      <c r="B1558" s="126" t="str">
        <f>_xlfn.CONCAT('2.YCCN-Usecase'!B1556,'2.YCCN-Usecase'!E1556)</f>
        <v>Người dùng có thể xem thông tin chi tiết metadata của 1 dữ liệu</v>
      </c>
      <c r="C1558" s="127" t="str">
        <f t="shared" si="24"/>
        <v>Dữ liệu đầu ra</v>
      </c>
    </row>
    <row r="1559" spans="1:3" ht="36">
      <c r="A1559" s="515" t="str">
        <f>IF('2.YCCN-Usecase'!A1557="","",'2.YCCN-Usecase'!A1557)</f>
        <v/>
      </c>
      <c r="B1559" s="126" t="str">
        <f>_xlfn.CONCAT('2.YCCN-Usecase'!B1557,'2.YCCN-Usecase'!E1557)</f>
        <v>Người dùng có thể tìm kiếm thông tin về metadata dữ liệu</v>
      </c>
      <c r="C1559" s="127" t="str">
        <f t="shared" si="24"/>
        <v>Yêu cầu truy vấn</v>
      </c>
    </row>
    <row r="1560" spans="1:3" ht="36">
      <c r="A1560" s="515" t="str">
        <f>IF('2.YCCN-Usecase'!A1558="","",'2.YCCN-Usecase'!A1558)</f>
        <v/>
      </c>
      <c r="B1560" s="126" t="str">
        <f>_xlfn.CONCAT('2.YCCN-Usecase'!B1558,'2.YCCN-Usecase'!E1558)</f>
        <v>Người dùng có thể xem thông tin data lineage của 1 dữ liệu</v>
      </c>
      <c r="C1560" s="127" t="str">
        <f t="shared" si="24"/>
        <v>Dữ liệu đầu ra</v>
      </c>
    </row>
    <row r="1561" spans="1:3" ht="36">
      <c r="A1561" s="515" t="str">
        <f>IF('2.YCCN-Usecase'!A1559="","",'2.YCCN-Usecase'!A1559)</f>
        <v/>
      </c>
      <c r="B1561" s="126" t="str">
        <f>_xlfn.CONCAT('2.YCCN-Usecase'!B1559,'2.YCCN-Usecase'!E1559)</f>
        <v>Người dùng có thể chỉnh sửa thông tin về metadata dữ liệu</v>
      </c>
      <c r="C1561" s="127" t="str">
        <f t="shared" si="24"/>
        <v>Dữ liệu đầu vào</v>
      </c>
    </row>
    <row r="1562" spans="1:3">
      <c r="A1562" s="515" t="str">
        <f>IF('2.YCCN-Usecase'!A1560="","",'2.YCCN-Usecase'!A1560)</f>
        <v/>
      </c>
      <c r="B1562" s="126" t="str">
        <f>_xlfn.CONCAT('2.YCCN-Usecase'!B1560,'2.YCCN-Usecase'!E1560)</f>
        <v>Người dùng có thể xóa thông tin về metadata dữ liệu</v>
      </c>
      <c r="C1562" s="127" t="str">
        <f t="shared" si="24"/>
        <v>Yêu cầu truy vấn</v>
      </c>
    </row>
    <row r="1563" spans="1:3" ht="36">
      <c r="A1563" s="515" t="str">
        <f>IF('2.YCCN-Usecase'!A1561="","",'2.YCCN-Usecase'!A1561)</f>
        <v/>
      </c>
      <c r="B1563" s="126" t="str">
        <f>_xlfn.CONCAT('2.YCCN-Usecase'!B1561,'2.YCCN-Usecase'!E1561)</f>
        <v>Người dùng có thể thêm thông tin về metadata dữ liệu</v>
      </c>
      <c r="C1563" s="127" t="str">
        <f t="shared" si="24"/>
        <v>Dữ liệu đầu vào</v>
      </c>
    </row>
    <row r="1564" spans="1:3">
      <c r="A1564" s="515" t="str">
        <f>IF('2.YCCN-Usecase'!A1562="","",'2.YCCN-Usecase'!A1562)</f>
        <v>X</v>
      </c>
      <c r="B1564" s="126" t="str">
        <f>_xlfn.CONCAT('2.YCCN-Usecase'!B1562,'2.YCCN-Usecase'!E1562)</f>
        <v>Quản lý nguời dùng và phân quyền</v>
      </c>
      <c r="C1564" s="127" t="str">
        <f t="shared" si="24"/>
        <v/>
      </c>
    </row>
    <row r="1565" spans="1:3">
      <c r="A1565" s="515">
        <f>IF('2.YCCN-Usecase'!A1563="","",'2.YCCN-Usecase'!A1563)</f>
        <v>196</v>
      </c>
      <c r="B1565" s="126" t="str">
        <f>_xlfn.CONCAT('2.YCCN-Usecase'!B1563,'2.YCCN-Usecase'!E1563)</f>
        <v>Quản lý nhóm quyền</v>
      </c>
      <c r="C1565" s="127" t="str">
        <f t="shared" si="24"/>
        <v/>
      </c>
    </row>
    <row r="1566" spans="1:3">
      <c r="A1566" s="515" t="str">
        <f>IF('2.YCCN-Usecase'!A1564="","",'2.YCCN-Usecase'!A1564)</f>
        <v/>
      </c>
      <c r="B1566" s="126" t="str">
        <f>_xlfn.CONCAT('2.YCCN-Usecase'!B1564,'2.YCCN-Usecase'!E1564)</f>
        <v>Người dùng có thể xem danh sách nhóm quyền</v>
      </c>
      <c r="C1566" s="127" t="str">
        <f t="shared" si="24"/>
        <v>Dữ liệu đầu ra</v>
      </c>
    </row>
    <row r="1567" spans="1:3">
      <c r="A1567" s="515" t="str">
        <f>IF('2.YCCN-Usecase'!A1565="","",'2.YCCN-Usecase'!A1565)</f>
        <v/>
      </c>
      <c r="B1567" s="126" t="str">
        <f>_xlfn.CONCAT('2.YCCN-Usecase'!B1565,'2.YCCN-Usecase'!E1565)</f>
        <v>Người dùng có thể xem chi tiết nhóm quyền</v>
      </c>
      <c r="C1567" s="127" t="str">
        <f t="shared" si="24"/>
        <v>Dữ liệu đầu ra</v>
      </c>
    </row>
    <row r="1568" spans="1:3">
      <c r="A1568" s="515" t="str">
        <f>IF('2.YCCN-Usecase'!A1566="","",'2.YCCN-Usecase'!A1566)</f>
        <v/>
      </c>
      <c r="B1568" s="126" t="str">
        <f>_xlfn.CONCAT('2.YCCN-Usecase'!B1566,'2.YCCN-Usecase'!E1566)</f>
        <v>Người dùng có thể tìm kiếm nhóm quyền</v>
      </c>
      <c r="C1568" s="127" t="str">
        <f t="shared" si="24"/>
        <v>Yêu cầu truy vấn</v>
      </c>
    </row>
    <row r="1569" spans="1:3">
      <c r="A1569" s="515" t="str">
        <f>IF('2.YCCN-Usecase'!A1567="","",'2.YCCN-Usecase'!A1567)</f>
        <v/>
      </c>
      <c r="B1569" s="126" t="str">
        <f>_xlfn.CONCAT('2.YCCN-Usecase'!B1567,'2.YCCN-Usecase'!E1567)</f>
        <v>Người dùng có thể thêm mới nhóm quyền</v>
      </c>
      <c r="C1569" s="127" t="str">
        <f t="shared" si="24"/>
        <v>Dữ liệu đầu vào</v>
      </c>
    </row>
    <row r="1570" spans="1:3">
      <c r="A1570" s="515" t="str">
        <f>IF('2.YCCN-Usecase'!A1568="","",'2.YCCN-Usecase'!A1568)</f>
        <v/>
      </c>
      <c r="B1570" s="126" t="str">
        <f>_xlfn.CONCAT('2.YCCN-Usecase'!B1568,'2.YCCN-Usecase'!E1568)</f>
        <v>Người dùng có thể cập nhật nhóm quyền</v>
      </c>
      <c r="C1570" s="127" t="str">
        <f t="shared" si="24"/>
        <v>Dữ liệu đầu vào</v>
      </c>
    </row>
    <row r="1571" spans="1:3">
      <c r="A1571" s="515" t="str">
        <f>IF('2.YCCN-Usecase'!A1569="","",'2.YCCN-Usecase'!A1569)</f>
        <v/>
      </c>
      <c r="B1571" s="126" t="str">
        <f>_xlfn.CONCAT('2.YCCN-Usecase'!B1569,'2.YCCN-Usecase'!E1569)</f>
        <v>Người dùng có thể xóa nhóm quyền</v>
      </c>
      <c r="C1571" s="127" t="str">
        <f t="shared" si="24"/>
        <v>Yêu cầu truy vấn</v>
      </c>
    </row>
    <row r="1572" spans="1:3">
      <c r="A1572" s="515" t="str">
        <f>IF('2.YCCN-Usecase'!A1570="","",'2.YCCN-Usecase'!A1570)</f>
        <v/>
      </c>
      <c r="B1572" s="126" t="str">
        <f>_xlfn.CONCAT('2.YCCN-Usecase'!B1570,'2.YCCN-Usecase'!E1570)</f>
        <v>Người dùng có thể lọc nhóm quyền</v>
      </c>
      <c r="C1572" s="127" t="str">
        <f t="shared" si="24"/>
        <v>Yêu cầu truy vấn</v>
      </c>
    </row>
    <row r="1573" spans="1:3">
      <c r="A1573" s="515">
        <f>IF('2.YCCN-Usecase'!A1571="","",'2.YCCN-Usecase'!A1571)</f>
        <v>197</v>
      </c>
      <c r="B1573" s="126" t="str">
        <f>_xlfn.CONCAT('2.YCCN-Usecase'!B1571,'2.YCCN-Usecase'!E1571)</f>
        <v>Quản lý người dùng</v>
      </c>
      <c r="C1573" s="127" t="str">
        <f t="shared" si="24"/>
        <v/>
      </c>
    </row>
    <row r="1574" spans="1:3" ht="36">
      <c r="A1574" s="515" t="str">
        <f>IF('2.YCCN-Usecase'!A1572="","",'2.YCCN-Usecase'!A1572)</f>
        <v/>
      </c>
      <c r="B1574" s="126" t="str">
        <f>_xlfn.CONCAT('2.YCCN-Usecase'!B1572,'2.YCCN-Usecase'!E1572)</f>
        <v>Chuyên viên hệ thống  có thể xem danh sách người dùng theo nhóm quyền</v>
      </c>
      <c r="C1574" s="127" t="str">
        <f t="shared" si="24"/>
        <v>Dữ liệu đầu ra</v>
      </c>
    </row>
    <row r="1575" spans="1:3" ht="36">
      <c r="A1575" s="515" t="str">
        <f>IF('2.YCCN-Usecase'!A1573="","",'2.YCCN-Usecase'!A1573)</f>
        <v/>
      </c>
      <c r="B1575" s="126" t="str">
        <f>_xlfn.CONCAT('2.YCCN-Usecase'!B1573,'2.YCCN-Usecase'!E1573)</f>
        <v>Chuyên viên hệ thống  có thể xóa người dùng khỏi một nhóm quyền</v>
      </c>
      <c r="C1575" s="127" t="str">
        <f t="shared" si="24"/>
        <v>Yêu cầu truy vấn</v>
      </c>
    </row>
    <row r="1576" spans="1:3" ht="36">
      <c r="A1576" s="515" t="str">
        <f>IF('2.YCCN-Usecase'!A1574="","",'2.YCCN-Usecase'!A1574)</f>
        <v/>
      </c>
      <c r="B1576" s="126" t="str">
        <f>_xlfn.CONCAT('2.YCCN-Usecase'!B1574,'2.YCCN-Usecase'!E1574)</f>
        <v>Chuyên viên hệ thống  có thể thêm người dùng vào một nhóm quyền</v>
      </c>
      <c r="C1576" s="127" t="str">
        <f t="shared" si="24"/>
        <v>Dữ liệu đầu vào</v>
      </c>
    </row>
    <row r="1577" spans="1:3" ht="36">
      <c r="A1577" s="515" t="str">
        <f>IF('2.YCCN-Usecase'!A1575="","",'2.YCCN-Usecase'!A1575)</f>
        <v/>
      </c>
      <c r="B1577" s="126" t="str">
        <f>_xlfn.CONCAT('2.YCCN-Usecase'!B1575,'2.YCCN-Usecase'!E1575)</f>
        <v>Chuyên viên hệ thống  có thể sửa loại quyền của người dùng trong một nhóm quyền</v>
      </c>
      <c r="C1577" s="127" t="str">
        <f t="shared" si="24"/>
        <v>Dữ liệu đầu vào</v>
      </c>
    </row>
    <row r="1578" spans="1:3">
      <c r="A1578" s="515" t="str">
        <f>IF('2.YCCN-Usecase'!A1576="","",'2.YCCN-Usecase'!A1576)</f>
        <v/>
      </c>
      <c r="B1578" s="126" t="str">
        <f>_xlfn.CONCAT('2.YCCN-Usecase'!B1576,'2.YCCN-Usecase'!E1576)</f>
        <v>Người dùng có thể xem danh sách người dùng</v>
      </c>
      <c r="C1578" s="127" t="str">
        <f t="shared" si="24"/>
        <v>Dữ liệu đầu ra</v>
      </c>
    </row>
    <row r="1579" spans="1:3">
      <c r="A1579" s="515" t="str">
        <f>IF('2.YCCN-Usecase'!A1577="","",'2.YCCN-Usecase'!A1577)</f>
        <v/>
      </c>
      <c r="B1579" s="126" t="str">
        <f>_xlfn.CONCAT('2.YCCN-Usecase'!B1577,'2.YCCN-Usecase'!E1577)</f>
        <v>Người dùng có thể tìm kiếm người dùng</v>
      </c>
      <c r="C1579" s="127" t="str">
        <f t="shared" si="24"/>
        <v>Yêu cầu truy vấn</v>
      </c>
    </row>
    <row r="1580" spans="1:3">
      <c r="A1580" s="515" t="str">
        <f>IF('2.YCCN-Usecase'!A1578="","",'2.YCCN-Usecase'!A1578)</f>
        <v/>
      </c>
      <c r="B1580" s="126" t="str">
        <f>_xlfn.CONCAT('2.YCCN-Usecase'!B1578,'2.YCCN-Usecase'!E1578)</f>
        <v>Người dùng có thể thêm mới người dùng</v>
      </c>
      <c r="C1580" s="127" t="str">
        <f t="shared" si="24"/>
        <v>Dữ liệu đầu vào</v>
      </c>
    </row>
    <row r="1581" spans="1:3">
      <c r="A1581" s="515" t="str">
        <f>IF('2.YCCN-Usecase'!A1579="","",'2.YCCN-Usecase'!A1579)</f>
        <v/>
      </c>
      <c r="B1581" s="126" t="str">
        <f>_xlfn.CONCAT('2.YCCN-Usecase'!B1579,'2.YCCN-Usecase'!E1579)</f>
        <v>Người dùng có thể xóa người dùng</v>
      </c>
      <c r="C1581" s="127" t="str">
        <f t="shared" si="24"/>
        <v>Yêu cầu truy vấn</v>
      </c>
    </row>
    <row r="1582" spans="1:3">
      <c r="A1582" s="515"/>
      <c r="B1582" s="126"/>
      <c r="C1582" s="127"/>
    </row>
  </sheetData>
  <autoFilter ref="A4:C1581"/>
  <mergeCells count="1">
    <mergeCell ref="A2:C2"/>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R1583"/>
  <sheetViews>
    <sheetView showGridLines="0" zoomScale="90" zoomScaleNormal="90" workbookViewId="0">
      <pane xSplit="2" ySplit="2" topLeftCell="C108" activePane="bottomRight" state="frozen"/>
      <selection pane="topRight"/>
      <selection pane="bottomLeft"/>
      <selection pane="bottomRight" activeCell="B54" sqref="B54"/>
    </sheetView>
  </sheetViews>
  <sheetFormatPr defaultColWidth="9" defaultRowHeight="16.8"/>
  <cols>
    <col min="1" max="1" width="8.109375" style="322" customWidth="1"/>
    <col min="2" max="2" width="30.5546875" style="189" customWidth="1"/>
    <col min="3" max="3" width="14.44140625" style="178" customWidth="1"/>
    <col min="4" max="4" width="12" style="178" customWidth="1"/>
    <col min="5" max="5" width="58.44140625" style="177" customWidth="1"/>
    <col min="6" max="6" width="44.44140625" style="177" hidden="1" customWidth="1"/>
    <col min="7" max="7" width="11.88671875" style="179" hidden="1" customWidth="1"/>
    <col min="8" max="8" width="12.88671875" style="179" hidden="1" customWidth="1"/>
    <col min="9" max="9" width="14.5546875" style="179" customWidth="1"/>
    <col min="10" max="10" width="19.33203125" style="179" customWidth="1"/>
    <col min="11" max="11" width="25.44140625" style="178" customWidth="1"/>
    <col min="12" max="12" width="9" style="179"/>
    <col min="13" max="13" width="6.109375" style="179" customWidth="1"/>
    <col min="14" max="16384" width="9" style="179"/>
  </cols>
  <sheetData>
    <row r="1" spans="1:13">
      <c r="A1" s="555" t="s">
        <v>310</v>
      </c>
      <c r="B1" s="555"/>
      <c r="C1" s="555"/>
      <c r="D1" s="555"/>
      <c r="E1" s="555"/>
      <c r="F1" s="555"/>
      <c r="G1" s="555"/>
      <c r="H1" s="555"/>
      <c r="I1" s="555"/>
      <c r="J1" s="177"/>
    </row>
    <row r="2" spans="1:13" ht="33.6">
      <c r="A2" s="316" t="s">
        <v>0</v>
      </c>
      <c r="B2" s="175" t="s">
        <v>311</v>
      </c>
      <c r="C2" s="175" t="s">
        <v>312</v>
      </c>
      <c r="D2" s="175" t="s">
        <v>313</v>
      </c>
      <c r="E2" s="175" t="s">
        <v>314</v>
      </c>
      <c r="F2" s="175" t="s">
        <v>1958</v>
      </c>
      <c r="G2" s="175" t="s">
        <v>315</v>
      </c>
      <c r="H2" s="175" t="s">
        <v>316</v>
      </c>
      <c r="I2" s="175" t="s">
        <v>317</v>
      </c>
      <c r="J2" s="181"/>
      <c r="K2" s="182" t="s">
        <v>318</v>
      </c>
    </row>
    <row r="3" spans="1:13" s="189" customFormat="1">
      <c r="A3" s="317" t="s">
        <v>319</v>
      </c>
      <c r="B3" s="184" t="s">
        <v>3</v>
      </c>
      <c r="C3" s="183"/>
      <c r="D3" s="183"/>
      <c r="E3" s="184"/>
      <c r="F3" s="184"/>
      <c r="G3" s="185"/>
      <c r="H3" s="185"/>
      <c r="I3" s="185"/>
      <c r="J3" s="187"/>
      <c r="K3" s="188">
        <f>COUNTIF(H$4:H$1048576,"Đơn giản")</f>
        <v>26</v>
      </c>
    </row>
    <row r="4" spans="1:13" s="189" customFormat="1" ht="33.6">
      <c r="A4" s="324">
        <f>IF(C4="","",COUNTA($C$4:C4))</f>
        <v>1</v>
      </c>
      <c r="B4" s="191" t="s">
        <v>320</v>
      </c>
      <c r="C4" s="190" t="s">
        <v>321</v>
      </c>
      <c r="D4" s="190"/>
      <c r="E4" s="193"/>
      <c r="F4" s="193"/>
      <c r="G4" s="194" t="str">
        <f>IF(H4="",,"B")</f>
        <v>B</v>
      </c>
      <c r="H4" s="194" t="str">
        <f>IF(I4&lt;&gt;"",IF(I4&lt;=3,"Đơn giản",IF(I4&lt;=7,"Trung bình","Phức tạp")),"")</f>
        <v>Phức tạp</v>
      </c>
      <c r="I4" s="310">
        <f>COUNTA(E5:E12)</f>
        <v>8</v>
      </c>
      <c r="J4" s="195"/>
      <c r="K4" s="188">
        <f>COUNTIF(H:H,"Trung bình")</f>
        <v>42</v>
      </c>
      <c r="M4" s="196"/>
    </row>
    <row r="5" spans="1:13" ht="50.4">
      <c r="A5" s="318"/>
      <c r="B5" s="197"/>
      <c r="C5" s="176"/>
      <c r="D5" s="176"/>
      <c r="E5" s="199" t="s">
        <v>322</v>
      </c>
      <c r="F5" s="199"/>
      <c r="G5" s="200"/>
      <c r="H5" s="200"/>
      <c r="I5" s="186"/>
      <c r="J5" s="201"/>
      <c r="K5" s="188">
        <f>COUNTIF(H:H,"Phức tạp")</f>
        <v>129</v>
      </c>
      <c r="L5" s="179">
        <f>SUM(K3:K5)</f>
        <v>197</v>
      </c>
      <c r="M5" s="179">
        <v>1</v>
      </c>
    </row>
    <row r="6" spans="1:13" ht="50.4">
      <c r="A6" s="318"/>
      <c r="B6" s="197"/>
      <c r="C6" s="176"/>
      <c r="D6" s="176"/>
      <c r="E6" s="199" t="s">
        <v>323</v>
      </c>
      <c r="F6" s="199"/>
      <c r="G6" s="200"/>
      <c r="H6" s="200"/>
      <c r="I6" s="202"/>
      <c r="J6" s="203"/>
      <c r="K6" s="204">
        <f>PL2.T.Hop.GTPM!$E$9</f>
        <v>7887679174</v>
      </c>
      <c r="M6" s="179">
        <f>IF(E6="","",SUBTOTAL(3,$E$5:E6))</f>
        <v>2</v>
      </c>
    </row>
    <row r="7" spans="1:13" ht="67.2">
      <c r="A7" s="318"/>
      <c r="B7" s="197"/>
      <c r="C7" s="176"/>
      <c r="D7" s="176"/>
      <c r="E7" s="199" t="s">
        <v>324</v>
      </c>
      <c r="F7" s="199"/>
      <c r="G7" s="200"/>
      <c r="H7" s="200"/>
      <c r="I7" s="202"/>
      <c r="J7" s="203"/>
      <c r="K7" s="204"/>
      <c r="M7" s="179">
        <f>IF(E7="","",SUBTOTAL(3,$E$5:E7))</f>
        <v>3</v>
      </c>
    </row>
    <row r="8" spans="1:13" s="189" customFormat="1" ht="67.2">
      <c r="A8" s="318"/>
      <c r="B8" s="197"/>
      <c r="C8" s="176"/>
      <c r="D8" s="176"/>
      <c r="E8" s="199" t="s">
        <v>325</v>
      </c>
      <c r="F8" s="199"/>
      <c r="G8" s="200"/>
      <c r="H8" s="200"/>
      <c r="I8" s="175"/>
      <c r="J8" s="181"/>
      <c r="K8" s="205">
        <v>15000000000</v>
      </c>
      <c r="L8" s="177"/>
      <c r="M8" s="179">
        <f>IF(E8="","",SUBTOTAL(3,$E$5:E8))</f>
        <v>4</v>
      </c>
    </row>
    <row r="9" spans="1:13" ht="67.2">
      <c r="A9" s="318"/>
      <c r="B9" s="197"/>
      <c r="C9" s="176"/>
      <c r="D9" s="176"/>
      <c r="E9" s="199" t="s">
        <v>326</v>
      </c>
      <c r="F9" s="199"/>
      <c r="G9" s="200"/>
      <c r="H9" s="200"/>
      <c r="I9" s="202"/>
      <c r="J9" s="203"/>
      <c r="K9" s="206">
        <f>K8-K6</f>
        <v>7112320826</v>
      </c>
      <c r="M9" s="179">
        <f>IF(E9="","",SUBTOTAL(3,$E$5:E9))</f>
        <v>5</v>
      </c>
    </row>
    <row r="10" spans="1:13" ht="67.2">
      <c r="A10" s="318"/>
      <c r="B10" s="197"/>
      <c r="C10" s="176"/>
      <c r="D10" s="176"/>
      <c r="E10" s="199" t="s">
        <v>327</v>
      </c>
      <c r="F10" s="199"/>
      <c r="G10" s="200"/>
      <c r="H10" s="200"/>
      <c r="I10" s="202"/>
      <c r="J10" s="203"/>
      <c r="M10" s="179">
        <f>IF(E10="","",SUBTOTAL(3,$E$5:E10))</f>
        <v>6</v>
      </c>
    </row>
    <row r="11" spans="1:13" ht="67.2">
      <c r="A11" s="319"/>
      <c r="B11" s="197"/>
      <c r="C11" s="207"/>
      <c r="D11" s="207"/>
      <c r="E11" s="199" t="s">
        <v>328</v>
      </c>
      <c r="F11" s="199"/>
      <c r="G11" s="210"/>
      <c r="H11" s="210"/>
      <c r="I11" s="202"/>
      <c r="J11" s="203"/>
      <c r="M11" s="179">
        <f>IF(E11="","",SUBTOTAL(3,$E$5:E11))</f>
        <v>7</v>
      </c>
    </row>
    <row r="12" spans="1:13" ht="50.4">
      <c r="A12" s="319"/>
      <c r="B12" s="197"/>
      <c r="C12" s="207"/>
      <c r="D12" s="207"/>
      <c r="E12" s="199" t="s">
        <v>329</v>
      </c>
      <c r="F12" s="199"/>
      <c r="G12" s="210"/>
      <c r="H12" s="210"/>
      <c r="I12" s="186"/>
      <c r="J12" s="201"/>
      <c r="M12" s="179">
        <f>IF(E12="","",SUBTOTAL(3,$E$5:E12))</f>
        <v>8</v>
      </c>
    </row>
    <row r="13" spans="1:13" ht="33.6">
      <c r="A13" s="324">
        <f>IF(C13="","",COUNTA($C$4:C13))</f>
        <v>2</v>
      </c>
      <c r="B13" s="191" t="s">
        <v>330</v>
      </c>
      <c r="C13" s="190" t="s">
        <v>321</v>
      </c>
      <c r="D13" s="190"/>
      <c r="E13" s="193"/>
      <c r="F13" s="193"/>
      <c r="G13" s="194" t="s">
        <v>18</v>
      </c>
      <c r="H13" s="194" t="str">
        <f>IF(I13&lt;&gt;"",IF(I13&lt;=3,"Đơn giản",IF(I13&lt;=7,"Trung bình","Phức tạp")),"")</f>
        <v>Đơn giản</v>
      </c>
      <c r="I13" s="310">
        <f>COUNTA(E14)</f>
        <v>1</v>
      </c>
      <c r="J13" s="203"/>
      <c r="M13" s="179" t="str">
        <f>IF(E13="","",SUBTOTAL(3,$E$5:E13))</f>
        <v/>
      </c>
    </row>
    <row r="14" spans="1:13" ht="50.4">
      <c r="A14" s="316" t="str">
        <f t="shared" ref="A14:A51" si="0">IF(C14&lt;&gt;"",MAX(A5:A13,)+1,"")</f>
        <v/>
      </c>
      <c r="B14" s="197"/>
      <c r="C14" s="207"/>
      <c r="D14" s="207"/>
      <c r="E14" s="199" t="s">
        <v>331</v>
      </c>
      <c r="F14" s="199"/>
      <c r="G14" s="210"/>
      <c r="H14" s="210"/>
      <c r="I14" s="186"/>
      <c r="J14" s="201"/>
      <c r="M14" s="179">
        <f>IF(E14="","",SUBTOTAL(3,$E$5:E14))</f>
        <v>9</v>
      </c>
    </row>
    <row r="15" spans="1:13">
      <c r="A15" s="324">
        <f>IF(C15="","",COUNTA($C$4:C15))</f>
        <v>3</v>
      </c>
      <c r="B15" s="191" t="s">
        <v>332</v>
      </c>
      <c r="C15" s="190" t="s">
        <v>321</v>
      </c>
      <c r="D15" s="190"/>
      <c r="E15" s="192"/>
      <c r="F15" s="192"/>
      <c r="G15" s="194" t="str">
        <f>IF(H15="",,"B")</f>
        <v>B</v>
      </c>
      <c r="H15" s="194" t="str">
        <f>IF(I15&lt;&gt;"",IF(I15&lt;=3,"Đơn giản",IF(I15&lt;=7,"Trung bình","Phức tạp")),"")</f>
        <v>Đơn giản</v>
      </c>
      <c r="I15" s="310">
        <f>COUNTA(E16:E17)</f>
        <v>2</v>
      </c>
      <c r="J15" s="203"/>
      <c r="M15" s="179" t="str">
        <f>IF(E15="","",SUBTOTAL(3,$E$5:E15))</f>
        <v/>
      </c>
    </row>
    <row r="16" spans="1:13" ht="33.6">
      <c r="A16" s="316" t="str">
        <f t="shared" si="0"/>
        <v/>
      </c>
      <c r="B16" s="197"/>
      <c r="C16" s="207"/>
      <c r="D16" s="207"/>
      <c r="E16" s="199" t="s">
        <v>333</v>
      </c>
      <c r="F16" s="199"/>
      <c r="G16" s="210"/>
      <c r="H16" s="210"/>
      <c r="I16" s="202"/>
      <c r="J16" s="203"/>
      <c r="M16" s="179">
        <f>IF(E16="","",SUBTOTAL(3,$E$5:E16))</f>
        <v>10</v>
      </c>
    </row>
    <row r="17" spans="1:13" ht="33.6">
      <c r="A17" s="316" t="str">
        <f t="shared" si="0"/>
        <v/>
      </c>
      <c r="B17" s="197"/>
      <c r="C17" s="207"/>
      <c r="D17" s="207"/>
      <c r="E17" s="199" t="s">
        <v>334</v>
      </c>
      <c r="F17" s="199"/>
      <c r="G17" s="210"/>
      <c r="H17" s="210"/>
      <c r="I17" s="202"/>
      <c r="J17" s="211"/>
      <c r="M17" s="179">
        <v>11</v>
      </c>
    </row>
    <row r="18" spans="1:13" ht="33.6">
      <c r="A18" s="324">
        <f>IF(C18="","",COUNTA($C$4:C18))</f>
        <v>4</v>
      </c>
      <c r="B18" s="191" t="s">
        <v>335</v>
      </c>
      <c r="C18" s="190" t="s">
        <v>321</v>
      </c>
      <c r="D18" s="190"/>
      <c r="E18" s="192"/>
      <c r="F18" s="192"/>
      <c r="G18" s="194" t="str">
        <f>IF(H18="",,"B")</f>
        <v>B</v>
      </c>
      <c r="H18" s="194" t="str">
        <f>IF(I18&lt;&gt;"",IF(I18&lt;=3,"Đơn giản",IF(I18&lt;=7,"Trung bình","Phức tạp")),"")</f>
        <v>Phức tạp</v>
      </c>
      <c r="I18" s="310">
        <f>COUNTA(E19:E26)</f>
        <v>8</v>
      </c>
      <c r="J18" s="203"/>
      <c r="M18" s="179" t="s">
        <v>336</v>
      </c>
    </row>
    <row r="19" spans="1:13" ht="67.2">
      <c r="A19" s="316" t="str">
        <f t="shared" si="0"/>
        <v/>
      </c>
      <c r="B19" s="197"/>
      <c r="C19" s="207"/>
      <c r="D19" s="207"/>
      <c r="E19" s="199" t="s">
        <v>337</v>
      </c>
      <c r="F19" s="199"/>
      <c r="G19" s="210"/>
      <c r="H19" s="210"/>
      <c r="I19" s="202"/>
      <c r="J19" s="203"/>
      <c r="M19" s="179">
        <v>0</v>
      </c>
    </row>
    <row r="20" spans="1:13" ht="67.2">
      <c r="A20" s="316" t="str">
        <f t="shared" si="0"/>
        <v/>
      </c>
      <c r="B20" s="197"/>
      <c r="C20" s="207"/>
      <c r="D20" s="207"/>
      <c r="E20" s="199" t="s">
        <v>338</v>
      </c>
      <c r="F20" s="199"/>
      <c r="G20" s="210"/>
      <c r="H20" s="210"/>
      <c r="I20" s="175"/>
      <c r="J20" s="181"/>
      <c r="M20" s="179">
        <f>IF(E20="","",SUBTOTAL(3,$E$5:E20))</f>
        <v>13</v>
      </c>
    </row>
    <row r="21" spans="1:13" ht="84">
      <c r="A21" s="316" t="str">
        <f t="shared" si="0"/>
        <v/>
      </c>
      <c r="B21" s="197"/>
      <c r="C21" s="207"/>
      <c r="D21" s="207"/>
      <c r="E21" s="199" t="s">
        <v>339</v>
      </c>
      <c r="F21" s="199"/>
      <c r="G21" s="210"/>
      <c r="H21" s="210"/>
      <c r="I21" s="202"/>
      <c r="J21" s="203"/>
      <c r="M21" s="179">
        <f>IF(E21="","",SUBTOTAL(3,$E$5:E21))</f>
        <v>14</v>
      </c>
    </row>
    <row r="22" spans="1:13" ht="84">
      <c r="A22" s="316" t="str">
        <f t="shared" si="0"/>
        <v/>
      </c>
      <c r="B22" s="197"/>
      <c r="C22" s="207"/>
      <c r="D22" s="207"/>
      <c r="E22" s="199" t="s">
        <v>340</v>
      </c>
      <c r="F22" s="199"/>
      <c r="G22" s="210"/>
      <c r="H22" s="210"/>
      <c r="I22" s="202"/>
      <c r="J22" s="203"/>
      <c r="M22" s="179">
        <f>IF(E22="","",SUBTOTAL(3,$E$5:E22))</f>
        <v>15</v>
      </c>
    </row>
    <row r="23" spans="1:13" ht="67.2">
      <c r="A23" s="316" t="str">
        <f t="shared" si="0"/>
        <v/>
      </c>
      <c r="B23" s="197"/>
      <c r="C23" s="207"/>
      <c r="D23" s="207"/>
      <c r="E23" s="199" t="s">
        <v>341</v>
      </c>
      <c r="F23" s="199"/>
      <c r="G23" s="210"/>
      <c r="H23" s="210"/>
      <c r="I23" s="186"/>
      <c r="J23" s="201"/>
      <c r="M23" s="179">
        <f>IF(E23="","",SUBTOTAL(3,$E$5:E23))</f>
        <v>16</v>
      </c>
    </row>
    <row r="24" spans="1:13" ht="50.4">
      <c r="A24" s="316" t="str">
        <f t="shared" si="0"/>
        <v/>
      </c>
      <c r="B24" s="197"/>
      <c r="C24" s="207"/>
      <c r="D24" s="207"/>
      <c r="E24" s="199" t="s">
        <v>342</v>
      </c>
      <c r="F24" s="199"/>
      <c r="G24" s="210"/>
      <c r="H24" s="210"/>
      <c r="I24" s="202"/>
      <c r="J24" s="203"/>
      <c r="M24" s="179">
        <f>IF(E24="","",SUBTOTAL(3,$E$5:E24))</f>
        <v>17</v>
      </c>
    </row>
    <row r="25" spans="1:13" ht="67.2">
      <c r="A25" s="316" t="str">
        <f t="shared" si="0"/>
        <v/>
      </c>
      <c r="B25" s="197"/>
      <c r="C25" s="207"/>
      <c r="D25" s="207"/>
      <c r="E25" s="199" t="s">
        <v>343</v>
      </c>
      <c r="F25" s="199"/>
      <c r="G25" s="210"/>
      <c r="H25" s="210"/>
      <c r="I25" s="202"/>
      <c r="J25" s="203"/>
      <c r="M25" s="179">
        <v>18</v>
      </c>
    </row>
    <row r="26" spans="1:13" ht="50.4">
      <c r="A26" s="316" t="str">
        <f t="shared" si="0"/>
        <v/>
      </c>
      <c r="B26" s="197"/>
      <c r="C26" s="207"/>
      <c r="D26" s="207"/>
      <c r="E26" s="199" t="s">
        <v>344</v>
      </c>
      <c r="F26" s="199"/>
      <c r="G26" s="210"/>
      <c r="H26" s="210"/>
      <c r="I26" s="202"/>
      <c r="J26" s="211"/>
      <c r="M26" s="179">
        <f>IF(E26="","",SUBTOTAL(3,$E$5:E26))</f>
        <v>19</v>
      </c>
    </row>
    <row r="27" spans="1:13" ht="33.6">
      <c r="A27" s="324">
        <f>IF(C27="","",COUNTA($C$4:C27))</f>
        <v>5</v>
      </c>
      <c r="B27" s="191" t="s">
        <v>345</v>
      </c>
      <c r="C27" s="190" t="s">
        <v>321</v>
      </c>
      <c r="D27" s="190"/>
      <c r="E27" s="193"/>
      <c r="F27" s="193"/>
      <c r="G27" s="194" t="str">
        <f>IF(H27="",,"B")</f>
        <v>B</v>
      </c>
      <c r="H27" s="194" t="str">
        <f>IF(I27&lt;&gt;"",IF(I27&lt;=3,"Đơn giản",IF(I27&lt;=7,"Trung bình","Phức tạp")),"")</f>
        <v>Đơn giản</v>
      </c>
      <c r="I27" s="310">
        <f>COUNTA(E28:E30)</f>
        <v>3</v>
      </c>
      <c r="J27" s="203"/>
      <c r="M27" s="179" t="str">
        <f>IF(E27="","",SUBTOTAL(3,$E$5:E27))</f>
        <v/>
      </c>
    </row>
    <row r="28" spans="1:13" ht="50.4">
      <c r="A28" s="316" t="str">
        <f t="shared" si="0"/>
        <v/>
      </c>
      <c r="B28" s="197"/>
      <c r="C28" s="207"/>
      <c r="D28" s="207"/>
      <c r="E28" s="199" t="s">
        <v>346</v>
      </c>
      <c r="F28" s="199"/>
      <c r="G28" s="210"/>
      <c r="H28" s="210"/>
      <c r="I28" s="202"/>
      <c r="J28" s="203"/>
      <c r="M28" s="179">
        <f>IF(E28="","",SUBTOTAL(3,$E$5:E28))</f>
        <v>20</v>
      </c>
    </row>
    <row r="29" spans="1:13" ht="67.2">
      <c r="A29" s="316" t="str">
        <f t="shared" si="0"/>
        <v/>
      </c>
      <c r="B29" s="197"/>
      <c r="C29" s="207"/>
      <c r="D29" s="207"/>
      <c r="E29" s="199" t="s">
        <v>347</v>
      </c>
      <c r="F29" s="199"/>
      <c r="G29" s="210"/>
      <c r="H29" s="210"/>
      <c r="I29" s="202"/>
      <c r="J29" s="203"/>
      <c r="M29" s="179">
        <f>IF(E29="","",SUBTOTAL(3,$E$5:E29))</f>
        <v>21</v>
      </c>
    </row>
    <row r="30" spans="1:13" ht="67.2">
      <c r="A30" s="316" t="str">
        <f t="shared" si="0"/>
        <v/>
      </c>
      <c r="B30" s="197"/>
      <c r="C30" s="207"/>
      <c r="D30" s="207"/>
      <c r="E30" s="199" t="s">
        <v>348</v>
      </c>
      <c r="F30" s="199"/>
      <c r="G30" s="210"/>
      <c r="H30" s="210"/>
      <c r="I30" s="202"/>
      <c r="J30" s="203"/>
      <c r="M30" s="179">
        <f>IF(E30="","",SUBTOTAL(3,$E$5:E30))</f>
        <v>22</v>
      </c>
    </row>
    <row r="31" spans="1:13">
      <c r="A31" s="324">
        <f>IF(C31="","",COUNTA($C$4:C31))</f>
        <v>6</v>
      </c>
      <c r="B31" s="191" t="s">
        <v>349</v>
      </c>
      <c r="C31" s="190" t="s">
        <v>321</v>
      </c>
      <c r="D31" s="190"/>
      <c r="E31" s="193"/>
      <c r="F31" s="193"/>
      <c r="G31" s="194" t="str">
        <f>IF(H31="",,"B")</f>
        <v>B</v>
      </c>
      <c r="H31" s="194" t="str">
        <f>IF(I31&lt;&gt;"",IF(I31&lt;=3,"Đơn giản",IF(I31&lt;=7,"Trung bình","Phức tạp")),"")</f>
        <v>Phức tạp</v>
      </c>
      <c r="I31" s="310">
        <f>COUNTA(E32:E39)</f>
        <v>8</v>
      </c>
      <c r="J31" s="203"/>
      <c r="M31" s="179" t="str">
        <f>IF(E31="","",SUBTOTAL(3,$E$5:E31))</f>
        <v/>
      </c>
    </row>
    <row r="32" spans="1:13" ht="67.2">
      <c r="A32" s="316" t="str">
        <f t="shared" si="0"/>
        <v/>
      </c>
      <c r="B32" s="197"/>
      <c r="C32" s="325"/>
      <c r="D32" s="186"/>
      <c r="E32" s="199" t="s">
        <v>350</v>
      </c>
      <c r="F32" s="199"/>
      <c r="G32" s="175"/>
      <c r="H32" s="213"/>
      <c r="I32" s="186"/>
      <c r="J32" s="201"/>
      <c r="M32" s="179">
        <f>IF(E32="","",SUBTOTAL(3,$E$5:E32))</f>
        <v>23</v>
      </c>
    </row>
    <row r="33" spans="1:13" ht="67.2">
      <c r="A33" s="316" t="str">
        <f t="shared" si="0"/>
        <v/>
      </c>
      <c r="B33" s="197"/>
      <c r="C33" s="325"/>
      <c r="D33" s="186"/>
      <c r="E33" s="199" t="s">
        <v>351</v>
      </c>
      <c r="F33" s="199"/>
      <c r="G33" s="175"/>
      <c r="H33" s="213"/>
      <c r="I33" s="202"/>
      <c r="J33" s="203"/>
      <c r="M33" s="179">
        <f>IF(E33="","",SUBTOTAL(3,$E$5:E33))</f>
        <v>24</v>
      </c>
    </row>
    <row r="34" spans="1:13" ht="67.2">
      <c r="A34" s="316" t="str">
        <f t="shared" si="0"/>
        <v/>
      </c>
      <c r="B34" s="197"/>
      <c r="C34" s="325"/>
      <c r="D34" s="186"/>
      <c r="E34" s="199" t="s">
        <v>352</v>
      </c>
      <c r="F34" s="199"/>
      <c r="G34" s="175"/>
      <c r="H34" s="213"/>
      <c r="I34" s="202"/>
      <c r="J34" s="203"/>
      <c r="M34" s="179">
        <f>IF(E34="","",SUBTOTAL(3,$E$5:E34))</f>
        <v>25</v>
      </c>
    </row>
    <row r="35" spans="1:13" ht="67.2">
      <c r="A35" s="316" t="str">
        <f t="shared" si="0"/>
        <v/>
      </c>
      <c r="B35" s="197"/>
      <c r="C35" s="325"/>
      <c r="D35" s="186"/>
      <c r="E35" s="199" t="s">
        <v>353</v>
      </c>
      <c r="F35" s="199"/>
      <c r="G35" s="175"/>
      <c r="H35" s="213"/>
      <c r="I35" s="202"/>
      <c r="J35" s="211"/>
      <c r="M35" s="179">
        <f>IF(E35="","",SUBTOTAL(3,$E$5:E35))</f>
        <v>26</v>
      </c>
    </row>
    <row r="36" spans="1:13" ht="84">
      <c r="A36" s="316" t="str">
        <f t="shared" si="0"/>
        <v/>
      </c>
      <c r="B36" s="197"/>
      <c r="C36" s="325"/>
      <c r="D36" s="186"/>
      <c r="E36" s="199" t="s">
        <v>354</v>
      </c>
      <c r="F36" s="199"/>
      <c r="G36" s="175"/>
      <c r="H36" s="213"/>
      <c r="I36" s="202"/>
      <c r="J36" s="203"/>
      <c r="M36" s="179">
        <f>IF(E36="","",SUBTOTAL(3,$E$5:E36))</f>
        <v>27</v>
      </c>
    </row>
    <row r="37" spans="1:13" ht="50.4">
      <c r="A37" s="316" t="str">
        <f t="shared" si="0"/>
        <v/>
      </c>
      <c r="B37" s="197"/>
      <c r="C37" s="325"/>
      <c r="D37" s="186"/>
      <c r="E37" s="199" t="s">
        <v>355</v>
      </c>
      <c r="F37" s="199"/>
      <c r="G37" s="175"/>
      <c r="H37" s="213"/>
      <c r="I37" s="202"/>
      <c r="J37" s="203"/>
      <c r="M37" s="179">
        <f>IF(E37="","",SUBTOTAL(3,$E$5:E37))</f>
        <v>28</v>
      </c>
    </row>
    <row r="38" spans="1:13" ht="67.2">
      <c r="A38" s="316" t="str">
        <f t="shared" si="0"/>
        <v/>
      </c>
      <c r="B38" s="197"/>
      <c r="C38" s="325"/>
      <c r="D38" s="186"/>
      <c r="E38" s="199" t="s">
        <v>356</v>
      </c>
      <c r="F38" s="199"/>
      <c r="G38" s="175"/>
      <c r="H38" s="213"/>
      <c r="I38" s="202"/>
      <c r="J38" s="203"/>
      <c r="M38" s="179">
        <f>IF(E38="","",SUBTOTAL(3,$E$5:E38))</f>
        <v>29</v>
      </c>
    </row>
    <row r="39" spans="1:13" ht="50.4">
      <c r="A39" s="316" t="str">
        <f t="shared" si="0"/>
        <v/>
      </c>
      <c r="B39" s="197"/>
      <c r="C39" s="325"/>
      <c r="D39" s="186"/>
      <c r="E39" s="199" t="s">
        <v>357</v>
      </c>
      <c r="F39" s="199"/>
      <c r="G39" s="175"/>
      <c r="H39" s="213"/>
      <c r="I39" s="202"/>
      <c r="J39" s="203"/>
      <c r="M39" s="179">
        <f>IF(E39="","",SUBTOTAL(3,$E$5:E39))</f>
        <v>30</v>
      </c>
    </row>
    <row r="40" spans="1:13" ht="33.6">
      <c r="A40" s="324">
        <f>IF(C40="","",COUNTA($C$4:C40))</f>
        <v>7</v>
      </c>
      <c r="B40" s="191" t="s">
        <v>358</v>
      </c>
      <c r="C40" s="190" t="s">
        <v>359</v>
      </c>
      <c r="D40" s="190"/>
      <c r="E40" s="193"/>
      <c r="F40" s="193"/>
      <c r="G40" s="194" t="str">
        <f>IF(H40="",,"B")</f>
        <v>B</v>
      </c>
      <c r="H40" s="194" t="str">
        <f>IF(I40&lt;&gt;"",IF(I40&lt;=3,"Đơn giản",IF(I40&lt;=7,"Trung bình","Phức tạp")),"")</f>
        <v>Phức tạp</v>
      </c>
      <c r="I40" s="310">
        <f>COUNTA(E41:E48)</f>
        <v>8</v>
      </c>
      <c r="J40" s="214"/>
      <c r="M40" s="179" t="str">
        <f>IF(E40="","",SUBTOTAL(3,$E$5:E40))</f>
        <v/>
      </c>
    </row>
    <row r="41" spans="1:13" ht="84">
      <c r="A41" s="316" t="str">
        <f t="shared" si="0"/>
        <v/>
      </c>
      <c r="B41" s="180"/>
      <c r="C41" s="175"/>
      <c r="D41" s="175"/>
      <c r="E41" s="215" t="s">
        <v>360</v>
      </c>
      <c r="F41" s="215"/>
      <c r="G41" s="175"/>
      <c r="H41" s="213"/>
      <c r="I41" s="186"/>
      <c r="J41" s="201"/>
      <c r="M41" s="179">
        <f>IF(E41="","",SUBTOTAL(3,$E$5:E41))</f>
        <v>31</v>
      </c>
    </row>
    <row r="42" spans="1:13" ht="67.2">
      <c r="A42" s="316" t="str">
        <f t="shared" si="0"/>
        <v/>
      </c>
      <c r="B42" s="180"/>
      <c r="C42" s="175"/>
      <c r="D42" s="175"/>
      <c r="E42" s="215" t="s">
        <v>361</v>
      </c>
      <c r="F42" s="215"/>
      <c r="G42" s="175"/>
      <c r="H42" s="213"/>
      <c r="I42" s="202"/>
      <c r="J42" s="203"/>
      <c r="M42" s="179">
        <f>IF(E42="","",SUBTOTAL(3,$E$5:E42))</f>
        <v>32</v>
      </c>
    </row>
    <row r="43" spans="1:13" ht="50.4">
      <c r="A43" s="316" t="str">
        <f t="shared" si="0"/>
        <v/>
      </c>
      <c r="B43" s="180"/>
      <c r="C43" s="175"/>
      <c r="D43" s="175"/>
      <c r="E43" s="215" t="s">
        <v>362</v>
      </c>
      <c r="F43" s="215"/>
      <c r="G43" s="175"/>
      <c r="H43" s="213"/>
      <c r="I43" s="202"/>
      <c r="J43" s="203"/>
      <c r="M43" s="179">
        <f>IF(E43="","",SUBTOTAL(3,$E$5:E43))</f>
        <v>33</v>
      </c>
    </row>
    <row r="44" spans="1:13" ht="50.4">
      <c r="A44" s="316" t="str">
        <f t="shared" si="0"/>
        <v/>
      </c>
      <c r="B44" s="180"/>
      <c r="C44" s="175"/>
      <c r="D44" s="175"/>
      <c r="E44" s="215" t="s">
        <v>363</v>
      </c>
      <c r="F44" s="215"/>
      <c r="G44" s="175"/>
      <c r="H44" s="213"/>
      <c r="I44" s="202"/>
      <c r="J44" s="203"/>
      <c r="M44" s="179">
        <f>IF(E44="","",SUBTOTAL(3,$E$5:E44))</f>
        <v>34</v>
      </c>
    </row>
    <row r="45" spans="1:13" ht="50.4">
      <c r="A45" s="316" t="str">
        <f t="shared" si="0"/>
        <v/>
      </c>
      <c r="B45" s="180"/>
      <c r="C45" s="175"/>
      <c r="D45" s="175"/>
      <c r="E45" s="215" t="s">
        <v>364</v>
      </c>
      <c r="F45" s="215"/>
      <c r="G45" s="175"/>
      <c r="H45" s="213"/>
      <c r="I45" s="202"/>
      <c r="J45" s="203"/>
      <c r="M45" s="179">
        <f>IF(E45="","",SUBTOTAL(3,$E$5:E45))</f>
        <v>35</v>
      </c>
    </row>
    <row r="46" spans="1:13" ht="50.4">
      <c r="A46" s="316" t="str">
        <f t="shared" si="0"/>
        <v/>
      </c>
      <c r="B46" s="180"/>
      <c r="C46" s="175"/>
      <c r="D46" s="175"/>
      <c r="E46" s="215" t="s">
        <v>365</v>
      </c>
      <c r="F46" s="215"/>
      <c r="G46" s="175"/>
      <c r="H46" s="213"/>
      <c r="I46" s="202"/>
      <c r="J46" s="203"/>
      <c r="M46" s="179">
        <f>IF(E46="","",SUBTOTAL(3,$E$5:E46))</f>
        <v>36</v>
      </c>
    </row>
    <row r="47" spans="1:13" ht="67.2">
      <c r="A47" s="316" t="str">
        <f t="shared" si="0"/>
        <v/>
      </c>
      <c r="B47" s="180"/>
      <c r="C47" s="175"/>
      <c r="D47" s="175"/>
      <c r="E47" s="215" t="s">
        <v>366</v>
      </c>
      <c r="F47" s="215"/>
      <c r="G47" s="175"/>
      <c r="H47" s="213"/>
      <c r="I47" s="202"/>
      <c r="J47" s="203"/>
      <c r="M47" s="179">
        <f>IF(E47="","",SUBTOTAL(3,$E$5:E47))</f>
        <v>37</v>
      </c>
    </row>
    <row r="48" spans="1:13" ht="50.4">
      <c r="A48" s="316" t="str">
        <f t="shared" si="0"/>
        <v/>
      </c>
      <c r="B48" s="180"/>
      <c r="C48" s="175"/>
      <c r="D48" s="175"/>
      <c r="E48" s="215" t="s">
        <v>367</v>
      </c>
      <c r="F48" s="215"/>
      <c r="G48" s="175"/>
      <c r="H48" s="213"/>
      <c r="I48" s="202"/>
      <c r="J48" s="203"/>
      <c r="M48" s="179">
        <f>IF(E48="","",SUBTOTAL(3,$E$5:E48))</f>
        <v>38</v>
      </c>
    </row>
    <row r="49" spans="1:252">
      <c r="A49" s="324">
        <f>IF(C49="","",COUNTA($C$4:C49))</f>
        <v>8</v>
      </c>
      <c r="B49" s="191" t="s">
        <v>368</v>
      </c>
      <c r="C49" s="190" t="s">
        <v>359</v>
      </c>
      <c r="D49" s="190"/>
      <c r="E49" s="193"/>
      <c r="F49" s="193"/>
      <c r="G49" s="194" t="str">
        <f>IF(H49="",,"B")</f>
        <v>B</v>
      </c>
      <c r="H49" s="194" t="str">
        <f>IF(I49&lt;&gt;"",IF(I49&lt;=3,"Đơn giản",IF(I49&lt;=7,"Trung bình","Phức tạp")),"")</f>
        <v>Đơn giản</v>
      </c>
      <c r="I49" s="310">
        <f>COUNTA(E50:E51)</f>
        <v>2</v>
      </c>
      <c r="J49" s="203"/>
      <c r="M49" s="179" t="str">
        <f>IF(E49="","",SUBTOTAL(3,$E$5:E49))</f>
        <v/>
      </c>
    </row>
    <row r="50" spans="1:252" ht="50.4">
      <c r="A50" s="316" t="str">
        <f t="shared" si="0"/>
        <v/>
      </c>
      <c r="B50" s="197"/>
      <c r="C50" s="325"/>
      <c r="D50" s="186"/>
      <c r="E50" s="199" t="s">
        <v>369</v>
      </c>
      <c r="F50" s="199"/>
      <c r="G50" s="175"/>
      <c r="H50" s="213"/>
      <c r="I50" s="186"/>
      <c r="J50" s="201"/>
      <c r="M50" s="179">
        <f>IF(E50="","",SUBTOTAL(3,$E$5:E50))</f>
        <v>39</v>
      </c>
    </row>
    <row r="51" spans="1:252" ht="33.6">
      <c r="A51" s="316" t="str">
        <f t="shared" si="0"/>
        <v/>
      </c>
      <c r="B51" s="197"/>
      <c r="C51" s="325"/>
      <c r="D51" s="186"/>
      <c r="E51" s="199" t="s">
        <v>370</v>
      </c>
      <c r="F51" s="199"/>
      <c r="G51" s="175"/>
      <c r="H51" s="213"/>
      <c r="I51" s="202"/>
      <c r="J51" s="203"/>
      <c r="M51" s="179">
        <f>IF(E51="","",SUBTOTAL(3,$E$5:E51))</f>
        <v>40</v>
      </c>
    </row>
    <row r="52" spans="1:252" s="217" customFormat="1" ht="33.6">
      <c r="A52" s="320" t="s">
        <v>371</v>
      </c>
      <c r="B52" s="307" t="s">
        <v>372</v>
      </c>
      <c r="C52" s="326"/>
      <c r="D52" s="306"/>
      <c r="E52" s="309"/>
      <c r="F52" s="309"/>
      <c r="G52" s="308"/>
      <c r="H52" s="307"/>
      <c r="I52" s="307"/>
      <c r="J52" s="216"/>
      <c r="K52" s="216"/>
      <c r="L52" s="216"/>
      <c r="M52" s="189" t="str">
        <f>IF(E52="","",SUBTOTAL(3,$E$5:E52))</f>
        <v/>
      </c>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c r="GT52" s="216"/>
      <c r="GU52" s="216"/>
      <c r="GV52" s="216"/>
      <c r="GW52" s="216"/>
      <c r="GX52" s="216"/>
      <c r="GY52" s="216"/>
      <c r="GZ52" s="216"/>
      <c r="HA52" s="216"/>
      <c r="HB52" s="216"/>
      <c r="HC52" s="216"/>
      <c r="HD52" s="216"/>
      <c r="HE52" s="216"/>
      <c r="HF52" s="216"/>
      <c r="HG52" s="216"/>
      <c r="HH52" s="216"/>
      <c r="HI52" s="216"/>
      <c r="HJ52" s="216"/>
      <c r="HK52" s="216"/>
      <c r="HL52" s="216"/>
      <c r="HM52" s="216"/>
      <c r="HN52" s="216"/>
      <c r="HO52" s="216"/>
      <c r="HP52" s="216"/>
      <c r="HQ52" s="216"/>
      <c r="HR52" s="216"/>
      <c r="HS52" s="216"/>
      <c r="HT52" s="216"/>
      <c r="HU52" s="216"/>
      <c r="HV52" s="216"/>
      <c r="HW52" s="216"/>
      <c r="HX52" s="216"/>
      <c r="HY52" s="216"/>
      <c r="HZ52" s="216"/>
      <c r="IA52" s="216"/>
      <c r="IB52" s="216"/>
      <c r="IC52" s="216"/>
      <c r="ID52" s="216"/>
      <c r="IE52" s="216"/>
      <c r="IF52" s="216"/>
      <c r="IG52" s="216"/>
      <c r="IH52" s="216"/>
      <c r="II52" s="216"/>
      <c r="IJ52" s="216"/>
      <c r="IK52" s="216"/>
      <c r="IL52" s="216"/>
      <c r="IM52" s="216"/>
      <c r="IN52" s="216"/>
      <c r="IO52" s="216"/>
      <c r="IP52" s="216"/>
      <c r="IQ52" s="216"/>
      <c r="IR52" s="216"/>
    </row>
    <row r="53" spans="1:252" ht="33.6">
      <c r="A53" s="317" t="s">
        <v>373</v>
      </c>
      <c r="B53" s="184" t="s">
        <v>374</v>
      </c>
      <c r="C53" s="183"/>
      <c r="D53" s="183"/>
      <c r="E53" s="184"/>
      <c r="F53" s="184"/>
      <c r="G53" s="185"/>
      <c r="H53" s="185"/>
      <c r="I53" s="185"/>
      <c r="J53" s="203"/>
      <c r="M53" s="179" t="str">
        <f>IF(E53="","",SUBTOTAL(3,$E$5:E53))</f>
        <v/>
      </c>
    </row>
    <row r="54" spans="1:252">
      <c r="A54" s="321" t="s">
        <v>375</v>
      </c>
      <c r="B54" s="219" t="s">
        <v>376</v>
      </c>
      <c r="C54" s="327"/>
      <c r="D54" s="218"/>
      <c r="E54" s="220"/>
      <c r="F54" s="220"/>
      <c r="G54" s="218"/>
      <c r="H54" s="221"/>
      <c r="I54" s="221"/>
      <c r="J54" s="203"/>
      <c r="M54" s="179" t="str">
        <f>IF(E54="","",SUBTOTAL(3,$E$5:E54))</f>
        <v/>
      </c>
    </row>
    <row r="55" spans="1:252" ht="50.4">
      <c r="A55" s="324">
        <f>IF(C55="","",COUNTA($C$4:C55))</f>
        <v>9</v>
      </c>
      <c r="B55" s="191" t="s">
        <v>377</v>
      </c>
      <c r="C55" s="190" t="s">
        <v>5</v>
      </c>
      <c r="D55" s="328" t="s">
        <v>6</v>
      </c>
      <c r="E55" s="193"/>
      <c r="F55" s="193"/>
      <c r="G55" s="194" t="str">
        <f>IF(H55="",,"B")</f>
        <v>B</v>
      </c>
      <c r="H55" s="194" t="str">
        <f>IF(I55&lt;&gt;"",IF(I55&lt;=3,"Đơn giản",IF(I55&lt;=7,"Trung bình","Phức tạp")),"")</f>
        <v>Phức tạp</v>
      </c>
      <c r="I55" s="310">
        <f>COUNTA(E56:E63)</f>
        <v>8</v>
      </c>
      <c r="J55" s="203"/>
      <c r="M55" s="179" t="str">
        <f>IF(E55="","",SUBTOTAL(3,$E$5:E55))</f>
        <v/>
      </c>
    </row>
    <row r="56" spans="1:252" ht="67.2">
      <c r="A56" s="316" t="str">
        <f t="shared" ref="A56:A111" si="1">IF(C56&lt;&gt;"",MAX(A47:A55,)+1,"")</f>
        <v/>
      </c>
      <c r="B56" s="198"/>
      <c r="C56" s="325"/>
      <c r="D56" s="186"/>
      <c r="E56" s="199" t="s">
        <v>378</v>
      </c>
      <c r="F56" s="199"/>
      <c r="G56" s="175"/>
      <c r="H56" s="213"/>
      <c r="I56" s="202"/>
      <c r="J56" s="203"/>
      <c r="M56" s="179">
        <f>IF(E56="","",SUBTOTAL(3,$E$5:E56))</f>
        <v>41</v>
      </c>
    </row>
    <row r="57" spans="1:252" ht="84">
      <c r="A57" s="316" t="str">
        <f t="shared" si="1"/>
        <v/>
      </c>
      <c r="B57" s="198"/>
      <c r="C57" s="325"/>
      <c r="D57" s="186"/>
      <c r="E57" s="199" t="s">
        <v>379</v>
      </c>
      <c r="F57" s="199"/>
      <c r="G57" s="175"/>
      <c r="H57" s="213"/>
      <c r="I57" s="202"/>
      <c r="J57" s="203"/>
      <c r="M57" s="179">
        <f>IF(E57="","",SUBTOTAL(3,$E$5:E57))</f>
        <v>42</v>
      </c>
    </row>
    <row r="58" spans="1:252" ht="50.4">
      <c r="A58" s="316" t="str">
        <f t="shared" si="1"/>
        <v/>
      </c>
      <c r="B58" s="198"/>
      <c r="C58" s="325"/>
      <c r="D58" s="186"/>
      <c r="E58" s="223" t="s">
        <v>380</v>
      </c>
      <c r="F58" s="223"/>
      <c r="G58" s="175"/>
      <c r="H58" s="213"/>
      <c r="I58" s="202"/>
      <c r="J58" s="203"/>
      <c r="M58" s="179">
        <f>IF(E58="","",SUBTOTAL(3,$E$5:E58))</f>
        <v>43</v>
      </c>
    </row>
    <row r="59" spans="1:252" ht="67.2">
      <c r="A59" s="316" t="str">
        <f t="shared" si="1"/>
        <v/>
      </c>
      <c r="B59" s="198"/>
      <c r="C59" s="325"/>
      <c r="D59" s="186"/>
      <c r="E59" s="223" t="s">
        <v>381</v>
      </c>
      <c r="F59" s="223"/>
      <c r="G59" s="175"/>
      <c r="H59" s="213"/>
      <c r="I59" s="202"/>
      <c r="J59" s="203"/>
      <c r="M59" s="179">
        <f>IF(E59="","",SUBTOTAL(3,$E$5:E59))</f>
        <v>44</v>
      </c>
    </row>
    <row r="60" spans="1:252" ht="67.2">
      <c r="A60" s="316" t="str">
        <f t="shared" si="1"/>
        <v/>
      </c>
      <c r="B60" s="198"/>
      <c r="C60" s="325"/>
      <c r="D60" s="186"/>
      <c r="E60" s="223" t="s">
        <v>382</v>
      </c>
      <c r="F60" s="223"/>
      <c r="G60" s="175"/>
      <c r="H60" s="213"/>
      <c r="I60" s="186"/>
      <c r="J60" s="201"/>
      <c r="M60" s="179">
        <f>IF(E60="","",SUBTOTAL(3,$E$5:E60))</f>
        <v>45</v>
      </c>
    </row>
    <row r="61" spans="1:252" ht="84">
      <c r="A61" s="316" t="str">
        <f t="shared" si="1"/>
        <v/>
      </c>
      <c r="B61" s="198"/>
      <c r="C61" s="325"/>
      <c r="D61" s="186"/>
      <c r="E61" s="224" t="s">
        <v>383</v>
      </c>
      <c r="F61" s="224"/>
      <c r="G61" s="175"/>
      <c r="H61" s="175"/>
      <c r="I61" s="202"/>
      <c r="J61" s="203"/>
      <c r="M61" s="179">
        <f>IF(E61="","",SUBTOTAL(3,$E$5:E61))</f>
        <v>46</v>
      </c>
    </row>
    <row r="62" spans="1:252" ht="50.4">
      <c r="A62" s="316" t="str">
        <f t="shared" si="1"/>
        <v/>
      </c>
      <c r="B62" s="198"/>
      <c r="C62" s="325"/>
      <c r="D62" s="186"/>
      <c r="E62" s="199" t="s">
        <v>384</v>
      </c>
      <c r="F62" s="199"/>
      <c r="G62" s="175"/>
      <c r="H62" s="213"/>
      <c r="I62" s="202"/>
      <c r="J62" s="203"/>
      <c r="M62" s="179">
        <f>IF(E62="","",SUBTOTAL(3,$E$5:E62))</f>
        <v>47</v>
      </c>
    </row>
    <row r="63" spans="1:252" ht="84">
      <c r="A63" s="316" t="str">
        <f t="shared" si="1"/>
        <v/>
      </c>
      <c r="B63" s="198"/>
      <c r="C63" s="325"/>
      <c r="D63" s="186"/>
      <c r="E63" s="224" t="s">
        <v>385</v>
      </c>
      <c r="F63" s="224"/>
      <c r="G63" s="175"/>
      <c r="H63" s="175"/>
      <c r="I63" s="202"/>
      <c r="J63" s="203"/>
      <c r="M63" s="179">
        <f>IF(E63="","",SUBTOTAL(3,$E$5:E63))</f>
        <v>48</v>
      </c>
    </row>
    <row r="64" spans="1:252" ht="50.4">
      <c r="A64" s="324">
        <f>IF(C64="","",COUNTA($C$4:C64))</f>
        <v>10</v>
      </c>
      <c r="B64" s="191" t="s">
        <v>386</v>
      </c>
      <c r="C64" s="190" t="s">
        <v>5</v>
      </c>
      <c r="D64" s="328" t="s">
        <v>6</v>
      </c>
      <c r="E64" s="193"/>
      <c r="F64" s="193"/>
      <c r="G64" s="194" t="str">
        <f>IF(H64="",,"B")</f>
        <v>B</v>
      </c>
      <c r="H64" s="194" t="str">
        <f>IF(I64&lt;&gt;"",IF(I64&lt;=3,"Đơn giản",IF(I64&lt;=7,"Trung bình","Phức tạp")),"")</f>
        <v>Phức tạp</v>
      </c>
      <c r="I64" s="310">
        <f>COUNTA(E65:E72)</f>
        <v>8</v>
      </c>
      <c r="J64" s="203"/>
      <c r="M64" s="179" t="str">
        <f>IF(E64="","",SUBTOTAL(3,$E$5:E64))</f>
        <v/>
      </c>
    </row>
    <row r="65" spans="1:13" ht="84">
      <c r="A65" s="316" t="str">
        <f t="shared" si="1"/>
        <v/>
      </c>
      <c r="B65" s="198"/>
      <c r="C65" s="325"/>
      <c r="D65" s="186"/>
      <c r="E65" s="199" t="s">
        <v>387</v>
      </c>
      <c r="F65" s="199"/>
      <c r="G65" s="175"/>
      <c r="H65" s="213"/>
      <c r="I65" s="202"/>
      <c r="J65" s="211"/>
      <c r="M65" s="179">
        <f>IF(E65="","",SUBTOTAL(3,$E$5:E65))</f>
        <v>49</v>
      </c>
    </row>
    <row r="66" spans="1:13" ht="84">
      <c r="A66" s="316" t="str">
        <f t="shared" si="1"/>
        <v/>
      </c>
      <c r="B66" s="198"/>
      <c r="C66" s="325"/>
      <c r="D66" s="186"/>
      <c r="E66" s="199" t="s">
        <v>388</v>
      </c>
      <c r="F66" s="199"/>
      <c r="G66" s="175"/>
      <c r="H66" s="213"/>
      <c r="I66" s="202"/>
      <c r="J66" s="203"/>
      <c r="M66" s="179">
        <f>IF(E66="","",SUBTOTAL(3,$E$5:E66))</f>
        <v>50</v>
      </c>
    </row>
    <row r="67" spans="1:13" ht="67.2">
      <c r="A67" s="316" t="str">
        <f t="shared" si="1"/>
        <v/>
      </c>
      <c r="B67" s="198"/>
      <c r="C67" s="325"/>
      <c r="D67" s="186"/>
      <c r="E67" s="199" t="s">
        <v>389</v>
      </c>
      <c r="F67" s="199"/>
      <c r="G67" s="175"/>
      <c r="H67" s="213"/>
      <c r="I67" s="202"/>
      <c r="J67" s="203"/>
      <c r="M67" s="179">
        <f>IF(E67="","",SUBTOTAL(3,$E$5:E67))</f>
        <v>51</v>
      </c>
    </row>
    <row r="68" spans="1:13" ht="67.2">
      <c r="A68" s="316" t="str">
        <f t="shared" si="1"/>
        <v/>
      </c>
      <c r="B68" s="198"/>
      <c r="C68" s="325"/>
      <c r="D68" s="186"/>
      <c r="E68" s="199" t="s">
        <v>390</v>
      </c>
      <c r="F68" s="199"/>
      <c r="G68" s="175"/>
      <c r="H68" s="213"/>
      <c r="I68" s="202"/>
      <c r="J68" s="203"/>
      <c r="M68" s="179">
        <f>IF(E68="","",SUBTOTAL(3,$E$5:E68))</f>
        <v>52</v>
      </c>
    </row>
    <row r="69" spans="1:13" ht="67.2">
      <c r="A69" s="316" t="str">
        <f t="shared" si="1"/>
        <v/>
      </c>
      <c r="B69" s="198"/>
      <c r="C69" s="325"/>
      <c r="D69" s="186"/>
      <c r="E69" s="199" t="s">
        <v>391</v>
      </c>
      <c r="F69" s="199"/>
      <c r="G69" s="175"/>
      <c r="H69" s="213"/>
      <c r="I69" s="186"/>
      <c r="J69" s="201"/>
      <c r="M69" s="179">
        <f>IF(E69="","",SUBTOTAL(3,$E$5:E69))</f>
        <v>53</v>
      </c>
    </row>
    <row r="70" spans="1:13" ht="84">
      <c r="A70" s="316" t="str">
        <f t="shared" si="1"/>
        <v/>
      </c>
      <c r="B70" s="198"/>
      <c r="C70" s="325"/>
      <c r="D70" s="186"/>
      <c r="E70" s="199" t="s">
        <v>392</v>
      </c>
      <c r="F70" s="199"/>
      <c r="G70" s="175"/>
      <c r="H70" s="213"/>
      <c r="I70" s="202"/>
      <c r="J70" s="203"/>
      <c r="M70" s="179">
        <f>IF(E70="","",SUBTOTAL(3,$E$5:E70))</f>
        <v>54</v>
      </c>
    </row>
    <row r="71" spans="1:13" ht="67.2">
      <c r="A71" s="316" t="str">
        <f t="shared" si="1"/>
        <v/>
      </c>
      <c r="B71" s="198"/>
      <c r="C71" s="325"/>
      <c r="D71" s="186"/>
      <c r="E71" s="199" t="s">
        <v>393</v>
      </c>
      <c r="F71" s="199"/>
      <c r="G71" s="175"/>
      <c r="H71" s="213"/>
      <c r="I71" s="202"/>
      <c r="J71" s="203"/>
      <c r="M71" s="179">
        <f>IF(E71="","",SUBTOTAL(3,$E$5:E71))</f>
        <v>55</v>
      </c>
    </row>
    <row r="72" spans="1:13" ht="84">
      <c r="A72" s="316" t="str">
        <f t="shared" si="1"/>
        <v/>
      </c>
      <c r="B72" s="198"/>
      <c r="C72" s="325"/>
      <c r="D72" s="186"/>
      <c r="E72" s="199" t="s">
        <v>394</v>
      </c>
      <c r="F72" s="199"/>
      <c r="G72" s="175"/>
      <c r="H72" s="213"/>
      <c r="I72" s="202"/>
      <c r="J72" s="203"/>
      <c r="M72" s="179">
        <f>IF(E72="","",SUBTOTAL(3,$E$5:E72))</f>
        <v>56</v>
      </c>
    </row>
    <row r="73" spans="1:13" ht="50.4">
      <c r="A73" s="324">
        <f>IF(C73="","",COUNTA($C$4:C73))</f>
        <v>11</v>
      </c>
      <c r="B73" s="191" t="s">
        <v>395</v>
      </c>
      <c r="C73" s="190" t="s">
        <v>5</v>
      </c>
      <c r="D73" s="328" t="s">
        <v>6</v>
      </c>
      <c r="E73" s="193"/>
      <c r="F73" s="193"/>
      <c r="G73" s="194" t="str">
        <f>IF(H73="",,"B")</f>
        <v>B</v>
      </c>
      <c r="H73" s="194" t="str">
        <f>IF(I73&lt;&gt;"",IF(I73&lt;=3,"Đơn giản",IF(I73&lt;=7,"Trung bình","Phức tạp")),"")</f>
        <v>Trung bình</v>
      </c>
      <c r="I73" s="310">
        <f>COUNTA(E74:E78)</f>
        <v>5</v>
      </c>
      <c r="J73" s="203"/>
      <c r="M73" s="179" t="str">
        <f>IF(E73="","",SUBTOTAL(3,$E$5:E73))</f>
        <v/>
      </c>
    </row>
    <row r="74" spans="1:13" ht="67.2">
      <c r="A74" s="316" t="str">
        <f t="shared" si="1"/>
        <v/>
      </c>
      <c r="B74" s="198"/>
      <c r="C74" s="325"/>
      <c r="D74" s="186"/>
      <c r="E74" s="199" t="s">
        <v>396</v>
      </c>
      <c r="F74" s="199"/>
      <c r="G74" s="175"/>
      <c r="H74" s="213"/>
      <c r="I74" s="186"/>
      <c r="J74" s="201"/>
      <c r="M74" s="179">
        <f>IF(E74="","",SUBTOTAL(3,$E$5:E74))</f>
        <v>57</v>
      </c>
    </row>
    <row r="75" spans="1:13" ht="67.2">
      <c r="A75" s="316" t="str">
        <f t="shared" si="1"/>
        <v/>
      </c>
      <c r="B75" s="198"/>
      <c r="C75" s="325"/>
      <c r="D75" s="186"/>
      <c r="E75" s="199" t="s">
        <v>397</v>
      </c>
      <c r="F75" s="199"/>
      <c r="G75" s="175"/>
      <c r="H75" s="213"/>
      <c r="I75" s="202"/>
      <c r="J75" s="203"/>
      <c r="M75" s="179">
        <f>IF(E75="","",SUBTOTAL(3,$E$5:E75))</f>
        <v>58</v>
      </c>
    </row>
    <row r="76" spans="1:13" ht="67.2">
      <c r="A76" s="316" t="str">
        <f t="shared" si="1"/>
        <v/>
      </c>
      <c r="B76" s="198"/>
      <c r="C76" s="325"/>
      <c r="D76" s="186"/>
      <c r="E76" s="199" t="s">
        <v>398</v>
      </c>
      <c r="F76" s="199"/>
      <c r="G76" s="175"/>
      <c r="H76" s="213"/>
      <c r="I76" s="202"/>
      <c r="J76" s="203"/>
      <c r="M76" s="179">
        <f>IF(E76="","",SUBTOTAL(3,$E$5:E76))</f>
        <v>59</v>
      </c>
    </row>
    <row r="77" spans="1:13" ht="67.2">
      <c r="A77" s="316" t="str">
        <f t="shared" si="1"/>
        <v/>
      </c>
      <c r="B77" s="198"/>
      <c r="C77" s="325"/>
      <c r="D77" s="186"/>
      <c r="E77" s="199" t="s">
        <v>1464</v>
      </c>
      <c r="F77" s="199"/>
      <c r="G77" s="175"/>
      <c r="H77" s="213"/>
      <c r="I77" s="202"/>
      <c r="J77" s="203"/>
      <c r="M77" s="179">
        <f>IF(E77="","",SUBTOTAL(3,$E$5:E77))</f>
        <v>60</v>
      </c>
    </row>
    <row r="78" spans="1:13" ht="67.2">
      <c r="A78" s="316" t="str">
        <f>IF(C78&lt;&gt;"",MAX(A72:A77,)+1,"")</f>
        <v/>
      </c>
      <c r="B78" s="198"/>
      <c r="C78" s="325"/>
      <c r="D78" s="186"/>
      <c r="E78" s="199" t="s">
        <v>399</v>
      </c>
      <c r="F78" s="199"/>
      <c r="G78" s="175"/>
      <c r="H78" s="213"/>
      <c r="I78" s="202"/>
      <c r="J78" s="203"/>
      <c r="M78" s="179">
        <f>IF(E78="","",SUBTOTAL(3,$E$5:E78))</f>
        <v>61</v>
      </c>
    </row>
    <row r="79" spans="1:13" ht="50.4">
      <c r="A79" s="324">
        <f>IF(C79="","",COUNTA($C$4:C79))</f>
        <v>12</v>
      </c>
      <c r="B79" s="191" t="s">
        <v>400</v>
      </c>
      <c r="C79" s="190" t="s">
        <v>5</v>
      </c>
      <c r="D79" s="328" t="s">
        <v>6</v>
      </c>
      <c r="E79" s="193"/>
      <c r="F79" s="193"/>
      <c r="G79" s="194" t="str">
        <f>IF(H79="",,"B")</f>
        <v>B</v>
      </c>
      <c r="H79" s="194" t="str">
        <f>IF(I79&lt;&gt;"",IF(I79&lt;=3,"Đơn giản",IF(I79&lt;=7,"Trung bình","Phức tạp")),"")</f>
        <v>Phức tạp</v>
      </c>
      <c r="I79" s="310">
        <f>COUNTA(E80:E87)</f>
        <v>8</v>
      </c>
      <c r="J79" s="201"/>
      <c r="M79" s="179" t="str">
        <f>IF(E79="","",SUBTOTAL(3,$E$5:E79))</f>
        <v/>
      </c>
    </row>
    <row r="80" spans="1:13" ht="67.2">
      <c r="A80" s="316" t="str">
        <f>IF(C80&lt;&gt;"",MAX(A78:A79,)+1,"")</f>
        <v/>
      </c>
      <c r="B80" s="198"/>
      <c r="C80" s="325"/>
      <c r="D80" s="186"/>
      <c r="E80" s="199" t="s">
        <v>401</v>
      </c>
      <c r="F80" s="199"/>
      <c r="G80" s="175"/>
      <c r="H80" s="213"/>
      <c r="I80" s="202"/>
      <c r="J80" s="203"/>
      <c r="M80" s="179">
        <f>IF(E80="","",SUBTOTAL(3,$E$5:E80))</f>
        <v>62</v>
      </c>
    </row>
    <row r="81" spans="1:13" ht="67.2">
      <c r="A81" s="316" t="str">
        <f>IF(C81&lt;&gt;"",MAX(A78:A80,)+1,"")</f>
        <v/>
      </c>
      <c r="B81" s="198"/>
      <c r="C81" s="325"/>
      <c r="D81" s="186"/>
      <c r="E81" s="199" t="s">
        <v>402</v>
      </c>
      <c r="F81" s="199"/>
      <c r="G81" s="175"/>
      <c r="H81" s="213"/>
      <c r="I81" s="202"/>
      <c r="J81" s="203"/>
      <c r="M81" s="179">
        <f>IF(E81="","",SUBTOTAL(3,$E$5:E81))</f>
        <v>63</v>
      </c>
    </row>
    <row r="82" spans="1:13" ht="67.2">
      <c r="A82" s="316" t="str">
        <f>IF(C82&lt;&gt;"",MAX(A78:A81,)+1,"")</f>
        <v/>
      </c>
      <c r="B82" s="198"/>
      <c r="C82" s="325"/>
      <c r="D82" s="186"/>
      <c r="E82" s="199" t="s">
        <v>403</v>
      </c>
      <c r="F82" s="199"/>
      <c r="G82" s="175"/>
      <c r="H82" s="213"/>
      <c r="I82" s="202"/>
      <c r="J82" s="203"/>
      <c r="M82" s="179">
        <f>IF(E82="","",SUBTOTAL(3,$E$5:E82))</f>
        <v>64</v>
      </c>
    </row>
    <row r="83" spans="1:13" ht="67.2">
      <c r="A83" s="316" t="str">
        <f>IF(C83&lt;&gt;"",MAX(A78:A82,)+1,"")</f>
        <v/>
      </c>
      <c r="B83" s="198"/>
      <c r="C83" s="325"/>
      <c r="D83" s="186"/>
      <c r="E83" s="199" t="s">
        <v>404</v>
      </c>
      <c r="F83" s="199"/>
      <c r="G83" s="175"/>
      <c r="H83" s="213"/>
      <c r="I83" s="202"/>
      <c r="J83" s="203"/>
      <c r="M83" s="179">
        <f>IF(E83="","",SUBTOTAL(3,$E$5:E83))</f>
        <v>65</v>
      </c>
    </row>
    <row r="84" spans="1:13" ht="67.2">
      <c r="A84" s="316" t="str">
        <f>IF(C84&lt;&gt;"",MAX(A79:A83,)+1,"")</f>
        <v/>
      </c>
      <c r="B84" s="198"/>
      <c r="C84" s="325"/>
      <c r="D84" s="186"/>
      <c r="E84" s="199" t="s">
        <v>405</v>
      </c>
      <c r="F84" s="199"/>
      <c r="G84" s="175"/>
      <c r="H84" s="213"/>
      <c r="I84" s="202"/>
      <c r="J84" s="211"/>
      <c r="M84" s="179">
        <f>IF(E84="","",SUBTOTAL(3,$E$5:E84))</f>
        <v>66</v>
      </c>
    </row>
    <row r="85" spans="1:13" ht="67.2">
      <c r="A85" s="316" t="str">
        <f>IF(C85&lt;&gt;"",MAX(A79:A84,)+1,"")</f>
        <v/>
      </c>
      <c r="B85" s="198"/>
      <c r="C85" s="325"/>
      <c r="D85" s="186"/>
      <c r="E85" s="199" t="s">
        <v>406</v>
      </c>
      <c r="F85" s="199"/>
      <c r="G85" s="175"/>
      <c r="H85" s="213"/>
      <c r="I85" s="202"/>
      <c r="J85" s="203"/>
      <c r="M85" s="179">
        <f>IF(E85="","",SUBTOTAL(3,$E$5:E85))</f>
        <v>67</v>
      </c>
    </row>
    <row r="86" spans="1:13" ht="67.2">
      <c r="A86" s="316" t="str">
        <f>IF(C86&lt;&gt;"",MAX(A79:A85,)+1,"")</f>
        <v/>
      </c>
      <c r="B86" s="198"/>
      <c r="C86" s="325"/>
      <c r="D86" s="186"/>
      <c r="E86" s="199" t="s">
        <v>407</v>
      </c>
      <c r="F86" s="199"/>
      <c r="G86" s="175"/>
      <c r="H86" s="213"/>
      <c r="I86" s="202"/>
      <c r="J86" s="203"/>
      <c r="M86" s="179">
        <f>IF(E86="","",SUBTOTAL(3,$E$5:E86))</f>
        <v>68</v>
      </c>
    </row>
    <row r="87" spans="1:13" ht="67.2">
      <c r="A87" s="316" t="str">
        <f>IF(C87&lt;&gt;"",MAX(A79:A86,)+1,"")</f>
        <v/>
      </c>
      <c r="B87" s="198"/>
      <c r="C87" s="325"/>
      <c r="D87" s="186"/>
      <c r="E87" s="199" t="s">
        <v>408</v>
      </c>
      <c r="F87" s="199"/>
      <c r="G87" s="175"/>
      <c r="H87" s="213"/>
      <c r="I87" s="202"/>
      <c r="J87" s="203"/>
      <c r="M87" s="179">
        <f>IF(E87="","",SUBTOTAL(3,$E$5:E87))</f>
        <v>69</v>
      </c>
    </row>
    <row r="88" spans="1:13" ht="50.4">
      <c r="A88" s="324">
        <f>IF(C88="","",COUNTA($C$4:C88))</f>
        <v>13</v>
      </c>
      <c r="B88" s="191" t="s">
        <v>409</v>
      </c>
      <c r="C88" s="190" t="s">
        <v>5</v>
      </c>
      <c r="D88" s="328" t="s">
        <v>6</v>
      </c>
      <c r="E88" s="193"/>
      <c r="F88" s="193"/>
      <c r="G88" s="194" t="str">
        <f>IF(H88="",,"B")</f>
        <v>B</v>
      </c>
      <c r="H88" s="194" t="str">
        <f>IF(I88&lt;&gt;"",IF(I88&lt;=3,"Đơn giản",IF(I88&lt;=7,"Trung bình","Phức tạp")),"")</f>
        <v>Phức tạp</v>
      </c>
      <c r="I88" s="310">
        <f>COUNTA(E89:E96)</f>
        <v>8</v>
      </c>
      <c r="J88" s="201"/>
      <c r="M88" s="179" t="str">
        <f>IF(E88="","",SUBTOTAL(3,$E$5:E88))</f>
        <v/>
      </c>
    </row>
    <row r="89" spans="1:13" ht="67.2">
      <c r="A89" s="316" t="str">
        <f t="shared" si="1"/>
        <v/>
      </c>
      <c r="B89" s="180"/>
      <c r="C89" s="175"/>
      <c r="D89" s="175"/>
      <c r="E89" s="215" t="s">
        <v>410</v>
      </c>
      <c r="F89" s="215"/>
      <c r="G89" s="175"/>
      <c r="H89" s="213"/>
      <c r="I89" s="202"/>
      <c r="J89" s="203"/>
      <c r="M89" s="179">
        <f>IF(E89="","",SUBTOTAL(3,$E$5:E89))</f>
        <v>70</v>
      </c>
    </row>
    <row r="90" spans="1:13" ht="50.4">
      <c r="A90" s="316" t="str">
        <f t="shared" si="1"/>
        <v/>
      </c>
      <c r="B90" s="180"/>
      <c r="C90" s="175"/>
      <c r="D90" s="175"/>
      <c r="E90" s="215" t="s">
        <v>411</v>
      </c>
      <c r="F90" s="215"/>
      <c r="G90" s="175"/>
      <c r="H90" s="213"/>
      <c r="I90" s="202"/>
      <c r="J90" s="203"/>
      <c r="M90" s="179">
        <f>IF(E90="","",SUBTOTAL(3,$E$5:E90))</f>
        <v>71</v>
      </c>
    </row>
    <row r="91" spans="1:13" ht="50.4">
      <c r="A91" s="316" t="str">
        <f t="shared" si="1"/>
        <v/>
      </c>
      <c r="B91" s="180"/>
      <c r="C91" s="175"/>
      <c r="D91" s="175"/>
      <c r="E91" s="215" t="s">
        <v>412</v>
      </c>
      <c r="F91" s="215"/>
      <c r="G91" s="175"/>
      <c r="H91" s="213"/>
      <c r="I91" s="202"/>
      <c r="J91" s="203"/>
      <c r="M91" s="179">
        <f>IF(E91="","",SUBTOTAL(3,$E$5:E91))</f>
        <v>72</v>
      </c>
    </row>
    <row r="92" spans="1:13" ht="50.4">
      <c r="A92" s="316" t="str">
        <f t="shared" si="1"/>
        <v/>
      </c>
      <c r="B92" s="180"/>
      <c r="C92" s="175"/>
      <c r="D92" s="175"/>
      <c r="E92" s="215" t="s">
        <v>413</v>
      </c>
      <c r="F92" s="215"/>
      <c r="G92" s="175"/>
      <c r="H92" s="213"/>
      <c r="I92" s="202"/>
      <c r="J92" s="203"/>
      <c r="M92" s="179">
        <f>IF(E92="","",SUBTOTAL(3,$E$5:E92))</f>
        <v>73</v>
      </c>
    </row>
    <row r="93" spans="1:13" s="189" customFormat="1" ht="67.2">
      <c r="A93" s="316" t="str">
        <f t="shared" si="1"/>
        <v/>
      </c>
      <c r="B93" s="180"/>
      <c r="C93" s="175"/>
      <c r="D93" s="175"/>
      <c r="E93" s="215" t="s">
        <v>414</v>
      </c>
      <c r="F93" s="215"/>
      <c r="G93" s="175"/>
      <c r="H93" s="213"/>
      <c r="I93" s="212"/>
      <c r="J93" s="214"/>
      <c r="K93" s="177"/>
      <c r="M93" s="179">
        <f>IF(E93="","",SUBTOTAL(3,$E$5:E93))</f>
        <v>74</v>
      </c>
    </row>
    <row r="94" spans="1:13" ht="84">
      <c r="A94" s="316" t="str">
        <f t="shared" si="1"/>
        <v/>
      </c>
      <c r="B94" s="180"/>
      <c r="C94" s="175"/>
      <c r="D94" s="175"/>
      <c r="E94" s="215" t="s">
        <v>415</v>
      </c>
      <c r="F94" s="215"/>
      <c r="G94" s="175"/>
      <c r="H94" s="213"/>
      <c r="I94" s="202"/>
      <c r="J94" s="211"/>
      <c r="M94" s="179">
        <f>IF(E94="","",SUBTOTAL(3,$E$5:E94))</f>
        <v>75</v>
      </c>
    </row>
    <row r="95" spans="1:13" ht="67.2">
      <c r="A95" s="316" t="str">
        <f t="shared" si="1"/>
        <v/>
      </c>
      <c r="B95" s="180"/>
      <c r="C95" s="175"/>
      <c r="D95" s="175"/>
      <c r="E95" s="215" t="s">
        <v>416</v>
      </c>
      <c r="F95" s="215"/>
      <c r="G95" s="175"/>
      <c r="H95" s="213"/>
      <c r="I95" s="202"/>
      <c r="J95" s="203"/>
      <c r="M95" s="179">
        <f>IF(E95="","",SUBTOTAL(3,$E$5:E95))</f>
        <v>76</v>
      </c>
    </row>
    <row r="96" spans="1:13" ht="50.4">
      <c r="A96" s="316" t="str">
        <f t="shared" si="1"/>
        <v/>
      </c>
      <c r="B96" s="180"/>
      <c r="C96" s="175"/>
      <c r="D96" s="175"/>
      <c r="E96" s="215" t="s">
        <v>417</v>
      </c>
      <c r="F96" s="215"/>
      <c r="G96" s="175"/>
      <c r="H96" s="213"/>
      <c r="I96" s="202"/>
      <c r="J96" s="203"/>
      <c r="M96" s="179">
        <f>IF(E96="","",SUBTOTAL(3,$E$5:E96))</f>
        <v>77</v>
      </c>
    </row>
    <row r="97" spans="1:13" ht="50.4">
      <c r="A97" s="324">
        <f>IF(C97="","",COUNTA($C$4:C97))</f>
        <v>14</v>
      </c>
      <c r="B97" s="191" t="s">
        <v>418</v>
      </c>
      <c r="C97" s="190" t="s">
        <v>5</v>
      </c>
      <c r="D97" s="190" t="s">
        <v>6</v>
      </c>
      <c r="E97" s="193"/>
      <c r="F97" s="193"/>
      <c r="G97" s="190" t="s">
        <v>18</v>
      </c>
      <c r="H97" s="194" t="str">
        <f>IF(I97&lt;&gt;"",IF(I97&lt;=3,"Đơn giản",IF(I97&lt;=7,"Trung bình","Phức tạp")),"")</f>
        <v>Phức tạp</v>
      </c>
      <c r="I97" s="310">
        <f>COUNTA(E98:E105)</f>
        <v>8</v>
      </c>
      <c r="J97" s="201"/>
      <c r="M97" s="179" t="str">
        <f>IF(E97="","",SUBTOTAL(3,$E$5:E97))</f>
        <v/>
      </c>
    </row>
    <row r="98" spans="1:13" ht="33.6">
      <c r="A98" s="316" t="str">
        <f t="shared" si="1"/>
        <v/>
      </c>
      <c r="B98" s="198"/>
      <c r="C98" s="207"/>
      <c r="D98" s="207"/>
      <c r="E98" s="225" t="s">
        <v>419</v>
      </c>
      <c r="F98" s="225"/>
      <c r="G98" s="207"/>
      <c r="H98" s="207"/>
      <c r="I98" s="202"/>
      <c r="J98" s="203"/>
      <c r="M98" s="179">
        <f>IF(E98="","",SUBTOTAL(3,$E$5:E98))</f>
        <v>78</v>
      </c>
    </row>
    <row r="99" spans="1:13" ht="33.6">
      <c r="A99" s="316" t="str">
        <f t="shared" si="1"/>
        <v/>
      </c>
      <c r="B99" s="198"/>
      <c r="C99" s="207"/>
      <c r="D99" s="207"/>
      <c r="E99" s="225" t="s">
        <v>420</v>
      </c>
      <c r="F99" s="225"/>
      <c r="G99" s="207"/>
      <c r="H99" s="207"/>
      <c r="I99" s="202"/>
      <c r="J99" s="203"/>
      <c r="M99" s="179">
        <f>IF(E99="","",SUBTOTAL(3,$E$5:E99))</f>
        <v>79</v>
      </c>
    </row>
    <row r="100" spans="1:13" ht="33.6">
      <c r="A100" s="316" t="str">
        <f t="shared" si="1"/>
        <v/>
      </c>
      <c r="B100" s="198"/>
      <c r="C100" s="207"/>
      <c r="D100" s="207"/>
      <c r="E100" s="225" t="s">
        <v>421</v>
      </c>
      <c r="F100" s="225"/>
      <c r="G100" s="207"/>
      <c r="H100" s="207"/>
      <c r="I100" s="202"/>
      <c r="J100" s="203"/>
      <c r="M100" s="179">
        <f>IF(E100="","",SUBTOTAL(3,$E$5:E100))</f>
        <v>80</v>
      </c>
    </row>
    <row r="101" spans="1:13" ht="33.6">
      <c r="A101" s="316" t="str">
        <f t="shared" si="1"/>
        <v/>
      </c>
      <c r="B101" s="198"/>
      <c r="C101" s="207"/>
      <c r="D101" s="207"/>
      <c r="E101" s="225" t="s">
        <v>422</v>
      </c>
      <c r="F101" s="225"/>
      <c r="G101" s="207"/>
      <c r="H101" s="207"/>
      <c r="I101" s="202"/>
      <c r="J101" s="203"/>
      <c r="M101" s="179">
        <f>IF(E101="","",SUBTOTAL(3,$E$5:E101))</f>
        <v>81</v>
      </c>
    </row>
    <row r="102" spans="1:13" ht="33.6">
      <c r="A102" s="316" t="str">
        <f t="shared" si="1"/>
        <v/>
      </c>
      <c r="B102" s="198"/>
      <c r="C102" s="207"/>
      <c r="D102" s="207"/>
      <c r="E102" s="225" t="s">
        <v>423</v>
      </c>
      <c r="F102" s="225"/>
      <c r="G102" s="207"/>
      <c r="H102" s="207"/>
      <c r="I102" s="202"/>
      <c r="J102" s="203"/>
      <c r="M102" s="179">
        <f>IF(E102="","",SUBTOTAL(3,$E$5:E102))</f>
        <v>82</v>
      </c>
    </row>
    <row r="103" spans="1:13">
      <c r="A103" s="316" t="str">
        <f t="shared" si="1"/>
        <v/>
      </c>
      <c r="B103" s="198"/>
      <c r="C103" s="207"/>
      <c r="D103" s="207"/>
      <c r="E103" s="225" t="s">
        <v>424</v>
      </c>
      <c r="F103" s="225"/>
      <c r="G103" s="207"/>
      <c r="H103" s="207"/>
      <c r="I103" s="202"/>
      <c r="J103" s="203"/>
      <c r="M103" s="179">
        <f>IF(E103="","",SUBTOTAL(3,$E$5:E103))</f>
        <v>83</v>
      </c>
    </row>
    <row r="104" spans="1:13" ht="33.6">
      <c r="A104" s="316" t="str">
        <f t="shared" si="1"/>
        <v/>
      </c>
      <c r="B104" s="198"/>
      <c r="C104" s="207"/>
      <c r="D104" s="207"/>
      <c r="E104" s="225" t="s">
        <v>425</v>
      </c>
      <c r="F104" s="225"/>
      <c r="G104" s="207"/>
      <c r="H104" s="207"/>
      <c r="I104" s="202"/>
      <c r="J104" s="211"/>
      <c r="M104" s="179">
        <f>IF(E104="","",SUBTOTAL(3,$E$5:E104))</f>
        <v>84</v>
      </c>
    </row>
    <row r="105" spans="1:13" ht="33.6">
      <c r="A105" s="316" t="str">
        <f t="shared" si="1"/>
        <v/>
      </c>
      <c r="B105" s="198"/>
      <c r="C105" s="207"/>
      <c r="D105" s="207"/>
      <c r="E105" s="225" t="s">
        <v>426</v>
      </c>
      <c r="F105" s="225"/>
      <c r="G105" s="207"/>
      <c r="H105" s="207"/>
      <c r="I105" s="202"/>
      <c r="J105" s="203"/>
      <c r="M105" s="179">
        <f>IF(E105="","",SUBTOTAL(3,$E$5:E105))</f>
        <v>85</v>
      </c>
    </row>
    <row r="106" spans="1:13" ht="50.4">
      <c r="A106" s="324">
        <f>IF(C106="","",COUNTA($C$4:C106))</f>
        <v>15</v>
      </c>
      <c r="B106" s="191" t="s">
        <v>427</v>
      </c>
      <c r="C106" s="190" t="s">
        <v>5</v>
      </c>
      <c r="D106" s="190" t="s">
        <v>6</v>
      </c>
      <c r="E106" s="193"/>
      <c r="F106" s="193"/>
      <c r="G106" s="190" t="s">
        <v>18</v>
      </c>
      <c r="H106" s="194" t="str">
        <f>IF(I106&lt;&gt;"",IF(I106&lt;=3,"Đơn giản",IF(I106&lt;=7,"Trung bình","Phức tạp")),"")</f>
        <v>Trung bình</v>
      </c>
      <c r="I106" s="310">
        <f>COUNTA(E107:E112)</f>
        <v>6</v>
      </c>
      <c r="J106" s="201"/>
      <c r="M106" s="179" t="str">
        <f>IF(E106="","",SUBTOTAL(3,$E$5:E106))</f>
        <v/>
      </c>
    </row>
    <row r="107" spans="1:13" ht="33.6">
      <c r="A107" s="316" t="str">
        <f t="shared" si="1"/>
        <v/>
      </c>
      <c r="B107" s="198"/>
      <c r="C107" s="207"/>
      <c r="D107" s="207"/>
      <c r="E107" s="225" t="s">
        <v>428</v>
      </c>
      <c r="F107" s="225"/>
      <c r="G107" s="207"/>
      <c r="H107" s="207"/>
      <c r="I107" s="202"/>
      <c r="J107" s="203"/>
      <c r="M107" s="179">
        <f>IF(E107="","",SUBTOTAL(3,$E$5:E107))</f>
        <v>86</v>
      </c>
    </row>
    <row r="108" spans="1:13">
      <c r="A108" s="316" t="str">
        <f t="shared" si="1"/>
        <v/>
      </c>
      <c r="B108" s="198"/>
      <c r="C108" s="207"/>
      <c r="D108" s="207"/>
      <c r="E108" s="225" t="s">
        <v>429</v>
      </c>
      <c r="F108" s="225"/>
      <c r="G108" s="207"/>
      <c r="H108" s="207"/>
      <c r="I108" s="202"/>
      <c r="J108" s="203"/>
      <c r="M108" s="179">
        <f>IF(E108="","",SUBTOTAL(3,$E$5:E108))</f>
        <v>87</v>
      </c>
    </row>
    <row r="109" spans="1:13" ht="33.6">
      <c r="A109" s="316" t="str">
        <f t="shared" si="1"/>
        <v/>
      </c>
      <c r="B109" s="198"/>
      <c r="C109" s="207"/>
      <c r="D109" s="207"/>
      <c r="E109" s="225" t="s">
        <v>430</v>
      </c>
      <c r="F109" s="225"/>
      <c r="G109" s="207"/>
      <c r="H109" s="207"/>
      <c r="I109" s="202"/>
      <c r="J109" s="203"/>
      <c r="M109" s="179">
        <f>IF(E109="","",SUBTOTAL(3,$E$5:E109))</f>
        <v>88</v>
      </c>
    </row>
    <row r="110" spans="1:13" ht="33.6">
      <c r="A110" s="316" t="str">
        <f t="shared" si="1"/>
        <v/>
      </c>
      <c r="B110" s="198"/>
      <c r="C110" s="207"/>
      <c r="D110" s="207"/>
      <c r="E110" s="225" t="s">
        <v>431</v>
      </c>
      <c r="F110" s="225"/>
      <c r="G110" s="207"/>
      <c r="H110" s="207"/>
      <c r="I110" s="202"/>
      <c r="J110" s="203"/>
      <c r="M110" s="179">
        <f>IF(E110="","",SUBTOTAL(3,$E$5:E110))</f>
        <v>89</v>
      </c>
    </row>
    <row r="111" spans="1:13" ht="33.6">
      <c r="A111" s="316" t="str">
        <f t="shared" si="1"/>
        <v/>
      </c>
      <c r="B111" s="198"/>
      <c r="C111" s="207"/>
      <c r="D111" s="207"/>
      <c r="E111" s="225" t="s">
        <v>432</v>
      </c>
      <c r="F111" s="225"/>
      <c r="G111" s="207"/>
      <c r="H111" s="207"/>
      <c r="I111" s="202"/>
      <c r="J111" s="203"/>
      <c r="M111" s="179">
        <f>IF(E111="","",SUBTOTAL(3,$E$5:E111))</f>
        <v>90</v>
      </c>
    </row>
    <row r="112" spans="1:13" ht="33.6">
      <c r="A112" s="316" t="str">
        <f t="shared" ref="A112:A175" si="2">IF(C112&lt;&gt;"",MAX(A103:A111,)+1,"")</f>
        <v/>
      </c>
      <c r="B112" s="198"/>
      <c r="C112" s="207"/>
      <c r="D112" s="207"/>
      <c r="E112" s="225" t="s">
        <v>433</v>
      </c>
      <c r="F112" s="225"/>
      <c r="G112" s="207"/>
      <c r="H112" s="207"/>
      <c r="I112" s="186"/>
      <c r="J112" s="201"/>
      <c r="M112" s="179">
        <f>IF(E112="","",SUBTOTAL(3,$E$5:E112))</f>
        <v>91</v>
      </c>
    </row>
    <row r="113" spans="1:13" ht="50.4">
      <c r="A113" s="324">
        <f>IF(C113="","",COUNTA($C$4:C113))</f>
        <v>16</v>
      </c>
      <c r="B113" s="191" t="s">
        <v>434</v>
      </c>
      <c r="C113" s="190" t="s">
        <v>5</v>
      </c>
      <c r="D113" s="190" t="s">
        <v>6</v>
      </c>
      <c r="E113" s="193"/>
      <c r="F113" s="193"/>
      <c r="G113" s="190" t="s">
        <v>18</v>
      </c>
      <c r="H113" s="194" t="str">
        <f>IF(I113&lt;&gt;"",IF(I113&lt;=3,"Đơn giản",IF(I113&lt;=7,"Trung bình","Phức tạp")),"")</f>
        <v>Trung bình</v>
      </c>
      <c r="I113" s="310">
        <f>COUNTA(E114:E119)</f>
        <v>6</v>
      </c>
      <c r="J113" s="203"/>
      <c r="M113" s="179" t="str">
        <f>IF(E113="","",SUBTOTAL(3,$E$5:E113))</f>
        <v/>
      </c>
    </row>
    <row r="114" spans="1:13" ht="33.6">
      <c r="A114" s="316" t="str">
        <f t="shared" si="2"/>
        <v/>
      </c>
      <c r="B114" s="198"/>
      <c r="C114" s="207"/>
      <c r="D114" s="207"/>
      <c r="E114" s="225" t="s">
        <v>435</v>
      </c>
      <c r="F114" s="225"/>
      <c r="G114" s="207"/>
      <c r="H114" s="207"/>
      <c r="I114" s="202"/>
      <c r="J114" s="203"/>
      <c r="M114" s="179">
        <f>IF(E114="","",SUBTOTAL(3,$E$5:E114))</f>
        <v>92</v>
      </c>
    </row>
    <row r="115" spans="1:13">
      <c r="A115" s="316" t="str">
        <f t="shared" si="2"/>
        <v/>
      </c>
      <c r="B115" s="198"/>
      <c r="C115" s="207"/>
      <c r="D115" s="207"/>
      <c r="E115" s="225" t="s">
        <v>436</v>
      </c>
      <c r="F115" s="225"/>
      <c r="G115" s="207"/>
      <c r="H115" s="207"/>
      <c r="I115" s="202"/>
      <c r="J115" s="203"/>
      <c r="M115" s="179">
        <f>IF(E115="","",SUBTOTAL(3,$E$5:E115))</f>
        <v>93</v>
      </c>
    </row>
    <row r="116" spans="1:13" ht="33.6">
      <c r="A116" s="316" t="str">
        <f t="shared" si="2"/>
        <v/>
      </c>
      <c r="B116" s="198"/>
      <c r="C116" s="207"/>
      <c r="D116" s="207"/>
      <c r="E116" s="225" t="s">
        <v>437</v>
      </c>
      <c r="F116" s="225"/>
      <c r="G116" s="207"/>
      <c r="H116" s="207"/>
      <c r="I116" s="186"/>
      <c r="J116" s="201"/>
      <c r="M116" s="179">
        <f>IF(E116="","",SUBTOTAL(3,$E$5:E116))</f>
        <v>94</v>
      </c>
    </row>
    <row r="117" spans="1:13" ht="33.6">
      <c r="A117" s="316" t="str">
        <f t="shared" si="2"/>
        <v/>
      </c>
      <c r="B117" s="198"/>
      <c r="C117" s="207"/>
      <c r="D117" s="207"/>
      <c r="E117" s="225" t="s">
        <v>438</v>
      </c>
      <c r="F117" s="225"/>
      <c r="G117" s="207"/>
      <c r="H117" s="207"/>
      <c r="I117" s="202"/>
      <c r="J117" s="211"/>
      <c r="M117" s="179">
        <f>IF(E117="","",SUBTOTAL(3,$E$5:E117))</f>
        <v>95</v>
      </c>
    </row>
    <row r="118" spans="1:13" ht="33.6">
      <c r="A118" s="316" t="str">
        <f t="shared" si="2"/>
        <v/>
      </c>
      <c r="B118" s="198"/>
      <c r="C118" s="207"/>
      <c r="D118" s="207"/>
      <c r="E118" s="225" t="s">
        <v>439</v>
      </c>
      <c r="F118" s="225"/>
      <c r="G118" s="207"/>
      <c r="H118" s="207"/>
      <c r="I118" s="202"/>
      <c r="J118" s="203"/>
      <c r="M118" s="179">
        <f>IF(E118="","",SUBTOTAL(3,$E$5:E118))</f>
        <v>96</v>
      </c>
    </row>
    <row r="119" spans="1:13" ht="33.6">
      <c r="A119" s="316" t="str">
        <f t="shared" si="2"/>
        <v/>
      </c>
      <c r="B119" s="198"/>
      <c r="C119" s="207"/>
      <c r="D119" s="207"/>
      <c r="E119" s="225" t="s">
        <v>440</v>
      </c>
      <c r="F119" s="225"/>
      <c r="G119" s="207"/>
      <c r="H119" s="207"/>
      <c r="I119" s="202"/>
      <c r="J119" s="203"/>
      <c r="M119" s="179">
        <f>IF(E119="","",SUBTOTAL(3,$E$5:E119))</f>
        <v>97</v>
      </c>
    </row>
    <row r="120" spans="1:13" ht="50.4">
      <c r="A120" s="324">
        <f>IF(C120="","",COUNTA($C$4:C120))</f>
        <v>17</v>
      </c>
      <c r="B120" s="191" t="s">
        <v>441</v>
      </c>
      <c r="C120" s="190" t="s">
        <v>5</v>
      </c>
      <c r="D120" s="190" t="s">
        <v>6</v>
      </c>
      <c r="E120" s="193"/>
      <c r="F120" s="193"/>
      <c r="G120" s="190" t="s">
        <v>18</v>
      </c>
      <c r="H120" s="194" t="str">
        <f>IF(I120&lt;&gt;"",IF(I120&lt;=3,"Đơn giản",IF(I120&lt;=7,"Trung bình","Phức tạp")),"")</f>
        <v>Trung bình</v>
      </c>
      <c r="I120" s="310">
        <f>COUNTA(E121:E126)</f>
        <v>6</v>
      </c>
      <c r="J120" s="203"/>
      <c r="M120" s="179" t="str">
        <f>IF(E120="","",SUBTOTAL(3,$E$5:E120))</f>
        <v/>
      </c>
    </row>
    <row r="121" spans="1:13" ht="33.6">
      <c r="A121" s="316" t="str">
        <f t="shared" si="2"/>
        <v/>
      </c>
      <c r="B121" s="198"/>
      <c r="C121" s="207"/>
      <c r="D121" s="207"/>
      <c r="E121" s="225" t="s">
        <v>442</v>
      </c>
      <c r="F121" s="225"/>
      <c r="G121" s="207"/>
      <c r="H121" s="207"/>
      <c r="I121" s="186"/>
      <c r="J121" s="201"/>
      <c r="M121" s="179">
        <f>IF(E121="","",SUBTOTAL(3,$E$5:E121))</f>
        <v>98</v>
      </c>
    </row>
    <row r="122" spans="1:13">
      <c r="A122" s="316" t="str">
        <f t="shared" si="2"/>
        <v/>
      </c>
      <c r="B122" s="198"/>
      <c r="C122" s="207"/>
      <c r="D122" s="207"/>
      <c r="E122" s="225" t="s">
        <v>443</v>
      </c>
      <c r="F122" s="225"/>
      <c r="G122" s="207"/>
      <c r="H122" s="207"/>
      <c r="I122" s="202"/>
      <c r="J122" s="211"/>
      <c r="M122" s="179">
        <f>IF(E122="","",SUBTOTAL(3,$E$5:E122))</f>
        <v>99</v>
      </c>
    </row>
    <row r="123" spans="1:13" ht="33.6">
      <c r="A123" s="316" t="str">
        <f t="shared" si="2"/>
        <v/>
      </c>
      <c r="B123" s="198"/>
      <c r="C123" s="207"/>
      <c r="D123" s="207"/>
      <c r="E123" s="225" t="s">
        <v>444</v>
      </c>
      <c r="F123" s="225"/>
      <c r="G123" s="207"/>
      <c r="H123" s="207"/>
      <c r="I123" s="202"/>
      <c r="J123" s="203"/>
      <c r="M123" s="179">
        <f>IF(E123="","",SUBTOTAL(3,$E$5:E123))</f>
        <v>100</v>
      </c>
    </row>
    <row r="124" spans="1:13" ht="33.6">
      <c r="A124" s="316" t="str">
        <f t="shared" si="2"/>
        <v/>
      </c>
      <c r="B124" s="198"/>
      <c r="C124" s="207"/>
      <c r="D124" s="207"/>
      <c r="E124" s="225" t="s">
        <v>445</v>
      </c>
      <c r="F124" s="225"/>
      <c r="G124" s="207"/>
      <c r="H124" s="207"/>
      <c r="I124" s="202"/>
      <c r="J124" s="203"/>
      <c r="M124" s="179">
        <f>IF(E124="","",SUBTOTAL(3,$E$5:E124))</f>
        <v>101</v>
      </c>
    </row>
    <row r="125" spans="1:13" ht="33.6">
      <c r="A125" s="316" t="str">
        <f t="shared" si="2"/>
        <v/>
      </c>
      <c r="B125" s="198"/>
      <c r="C125" s="207"/>
      <c r="D125" s="207"/>
      <c r="E125" s="225" t="s">
        <v>446</v>
      </c>
      <c r="F125" s="225"/>
      <c r="G125" s="207"/>
      <c r="H125" s="207"/>
      <c r="I125" s="202"/>
      <c r="J125" s="203"/>
      <c r="M125" s="179">
        <f>IF(E125="","",SUBTOTAL(3,$E$5:E125))</f>
        <v>102</v>
      </c>
    </row>
    <row r="126" spans="1:13" ht="33.6">
      <c r="A126" s="316" t="str">
        <f t="shared" si="2"/>
        <v/>
      </c>
      <c r="B126" s="198"/>
      <c r="C126" s="207"/>
      <c r="D126" s="207"/>
      <c r="E126" s="225" t="s">
        <v>447</v>
      </c>
      <c r="F126" s="225"/>
      <c r="G126" s="207"/>
      <c r="H126" s="207"/>
      <c r="I126" s="202"/>
      <c r="J126" s="203"/>
      <c r="M126" s="179">
        <f>IF(E126="","",SUBTOTAL(3,$E$5:E126))</f>
        <v>103</v>
      </c>
    </row>
    <row r="127" spans="1:13" ht="50.4">
      <c r="A127" s="324">
        <f>IF(C127="","",COUNTA($C$4:C127))</f>
        <v>18</v>
      </c>
      <c r="B127" s="191" t="s">
        <v>448</v>
      </c>
      <c r="C127" s="190" t="s">
        <v>5</v>
      </c>
      <c r="D127" s="190" t="s">
        <v>6</v>
      </c>
      <c r="E127" s="193"/>
      <c r="F127" s="193"/>
      <c r="G127" s="190" t="s">
        <v>18</v>
      </c>
      <c r="H127" s="194" t="str">
        <f>IF(I127&lt;&gt;"",IF(I127&lt;=3,"Đơn giản",IF(I127&lt;=7,"Trung bình","Phức tạp")),"")</f>
        <v>Trung bình</v>
      </c>
      <c r="I127" s="310">
        <f>COUNTA(E128:E134)</f>
        <v>7</v>
      </c>
      <c r="J127" s="203"/>
      <c r="M127" s="179" t="str">
        <f>IF(E127="","",SUBTOTAL(3,$E$5:E127))</f>
        <v/>
      </c>
    </row>
    <row r="128" spans="1:13" ht="33.6">
      <c r="A128" s="316" t="str">
        <f t="shared" si="2"/>
        <v/>
      </c>
      <c r="B128" s="198"/>
      <c r="C128" s="207"/>
      <c r="D128" s="207"/>
      <c r="E128" s="225" t="s">
        <v>449</v>
      </c>
      <c r="F128" s="225"/>
      <c r="G128" s="207"/>
      <c r="H128" s="207"/>
      <c r="I128" s="202"/>
      <c r="J128" s="203"/>
      <c r="M128" s="179">
        <f>IF(E128="","",SUBTOTAL(3,$E$5:E128))</f>
        <v>104</v>
      </c>
    </row>
    <row r="129" spans="1:13">
      <c r="A129" s="316" t="str">
        <f t="shared" si="2"/>
        <v/>
      </c>
      <c r="B129" s="198"/>
      <c r="C129" s="207"/>
      <c r="D129" s="207"/>
      <c r="E129" s="225" t="s">
        <v>450</v>
      </c>
      <c r="F129" s="225"/>
      <c r="G129" s="207"/>
      <c r="H129" s="207"/>
      <c r="I129" s="202"/>
      <c r="J129" s="203"/>
      <c r="M129" s="179">
        <f>IF(E129="","",SUBTOTAL(3,$E$5:E129))</f>
        <v>105</v>
      </c>
    </row>
    <row r="130" spans="1:13" ht="33.6">
      <c r="A130" s="316" t="str">
        <f t="shared" si="2"/>
        <v/>
      </c>
      <c r="B130" s="198"/>
      <c r="C130" s="207"/>
      <c r="D130" s="207"/>
      <c r="E130" s="225" t="s">
        <v>451</v>
      </c>
      <c r="F130" s="225"/>
      <c r="G130" s="207"/>
      <c r="H130" s="207"/>
      <c r="I130" s="202"/>
      <c r="J130" s="203"/>
      <c r="M130" s="179">
        <f>IF(E130="","",SUBTOTAL(3,$E$5:E130))</f>
        <v>106</v>
      </c>
    </row>
    <row r="131" spans="1:13" ht="33.6">
      <c r="A131" s="316" t="str">
        <f t="shared" si="2"/>
        <v/>
      </c>
      <c r="B131" s="198"/>
      <c r="C131" s="207"/>
      <c r="D131" s="207"/>
      <c r="E131" s="225" t="s">
        <v>452</v>
      </c>
      <c r="F131" s="225"/>
      <c r="G131" s="207"/>
      <c r="H131" s="207"/>
      <c r="I131" s="202"/>
      <c r="J131" s="203"/>
      <c r="M131" s="179">
        <f>IF(E131="","",SUBTOTAL(3,$E$5:E131))</f>
        <v>107</v>
      </c>
    </row>
    <row r="132" spans="1:13" ht="33.6">
      <c r="A132" s="316" t="str">
        <f t="shared" si="2"/>
        <v/>
      </c>
      <c r="B132" s="198"/>
      <c r="C132" s="207"/>
      <c r="D132" s="207"/>
      <c r="E132" s="225" t="s">
        <v>453</v>
      </c>
      <c r="F132" s="225"/>
      <c r="G132" s="207"/>
      <c r="H132" s="207"/>
      <c r="I132" s="202"/>
      <c r="J132" s="203"/>
      <c r="M132" s="179">
        <f>IF(E132="","",SUBTOTAL(3,$E$5:E132))</f>
        <v>108</v>
      </c>
    </row>
    <row r="133" spans="1:13" ht="33.6">
      <c r="A133" s="316" t="str">
        <f t="shared" si="2"/>
        <v/>
      </c>
      <c r="B133" s="198"/>
      <c r="C133" s="207"/>
      <c r="D133" s="207"/>
      <c r="E133" s="225" t="s">
        <v>454</v>
      </c>
      <c r="F133" s="225"/>
      <c r="G133" s="207"/>
      <c r="H133" s="207"/>
      <c r="I133" s="202"/>
      <c r="J133" s="203"/>
      <c r="M133" s="179">
        <f>IF(E133="","",SUBTOTAL(3,$E$5:E133))</f>
        <v>109</v>
      </c>
    </row>
    <row r="134" spans="1:13" ht="33.6">
      <c r="A134" s="316" t="str">
        <f t="shared" si="2"/>
        <v/>
      </c>
      <c r="B134" s="198"/>
      <c r="C134" s="207"/>
      <c r="D134" s="207"/>
      <c r="E134" s="225" t="s">
        <v>455</v>
      </c>
      <c r="F134" s="225"/>
      <c r="G134" s="207"/>
      <c r="H134" s="207"/>
      <c r="I134" s="202"/>
      <c r="J134" s="203"/>
      <c r="M134" s="179">
        <f>IF(E134="","",SUBTOTAL(3,$E$5:E134))</f>
        <v>110</v>
      </c>
    </row>
    <row r="135" spans="1:13" ht="50.4">
      <c r="A135" s="324">
        <f>IF(C135="","",COUNTA($C$4:C135))</f>
        <v>19</v>
      </c>
      <c r="B135" s="191" t="s">
        <v>456</v>
      </c>
      <c r="C135" s="190" t="s">
        <v>5</v>
      </c>
      <c r="D135" s="190" t="s">
        <v>6</v>
      </c>
      <c r="E135" s="193"/>
      <c r="F135" s="193"/>
      <c r="G135" s="190" t="s">
        <v>18</v>
      </c>
      <c r="H135" s="194" t="str">
        <f>IF(I135&lt;&gt;"",IF(I135&lt;=3,"Đơn giản",IF(I135&lt;=7,"Trung bình","Phức tạp")),"")</f>
        <v>Trung bình</v>
      </c>
      <c r="I135" s="310">
        <f>COUNTA(E136:E141)</f>
        <v>6</v>
      </c>
      <c r="J135" s="203"/>
      <c r="M135" s="179" t="str">
        <f>IF(E135="","",SUBTOTAL(3,$E$5:E135))</f>
        <v/>
      </c>
    </row>
    <row r="136" spans="1:13" ht="33.6">
      <c r="A136" s="316" t="str">
        <f t="shared" si="2"/>
        <v/>
      </c>
      <c r="B136" s="198"/>
      <c r="C136" s="207"/>
      <c r="D136" s="207"/>
      <c r="E136" s="225" t="s">
        <v>457</v>
      </c>
      <c r="F136" s="225"/>
      <c r="G136" s="207"/>
      <c r="H136" s="207"/>
      <c r="I136" s="202"/>
      <c r="J136" s="203"/>
      <c r="M136" s="179">
        <f>IF(E136="","",SUBTOTAL(3,$E$5:E136))</f>
        <v>111</v>
      </c>
    </row>
    <row r="137" spans="1:13">
      <c r="A137" s="316" t="str">
        <f t="shared" si="2"/>
        <v/>
      </c>
      <c r="B137" s="198"/>
      <c r="C137" s="207"/>
      <c r="D137" s="207"/>
      <c r="E137" s="225" t="s">
        <v>458</v>
      </c>
      <c r="F137" s="225"/>
      <c r="G137" s="207"/>
      <c r="H137" s="207"/>
      <c r="I137" s="202"/>
      <c r="J137" s="203"/>
      <c r="M137" s="179">
        <f>IF(E137="","",SUBTOTAL(3,$E$5:E137))</f>
        <v>112</v>
      </c>
    </row>
    <row r="138" spans="1:13" ht="33.6">
      <c r="A138" s="316" t="str">
        <f t="shared" si="2"/>
        <v/>
      </c>
      <c r="B138" s="198"/>
      <c r="C138" s="207"/>
      <c r="D138" s="207"/>
      <c r="E138" s="225" t="s">
        <v>459</v>
      </c>
      <c r="F138" s="225"/>
      <c r="G138" s="207"/>
      <c r="H138" s="207"/>
      <c r="I138" s="202"/>
      <c r="J138" s="203"/>
      <c r="M138" s="179">
        <f>IF(E138="","",SUBTOTAL(3,$E$5:E138))</f>
        <v>113</v>
      </c>
    </row>
    <row r="139" spans="1:13">
      <c r="A139" s="316" t="str">
        <f t="shared" si="2"/>
        <v/>
      </c>
      <c r="B139" s="198"/>
      <c r="C139" s="207"/>
      <c r="D139" s="207"/>
      <c r="E139" s="225" t="s">
        <v>460</v>
      </c>
      <c r="F139" s="225"/>
      <c r="G139" s="207"/>
      <c r="H139" s="207"/>
      <c r="I139" s="202"/>
      <c r="J139" s="203"/>
      <c r="M139" s="179">
        <f>IF(E139="","",SUBTOTAL(3,$E$5:E139))</f>
        <v>114</v>
      </c>
    </row>
    <row r="140" spans="1:13" ht="33.6">
      <c r="A140" s="316" t="str">
        <f t="shared" si="2"/>
        <v/>
      </c>
      <c r="B140" s="198"/>
      <c r="C140" s="207"/>
      <c r="D140" s="207"/>
      <c r="E140" s="225" t="s">
        <v>461</v>
      </c>
      <c r="F140" s="225"/>
      <c r="G140" s="207"/>
      <c r="H140" s="207"/>
      <c r="I140" s="202"/>
      <c r="J140" s="203"/>
      <c r="M140" s="179">
        <f>IF(E140="","",SUBTOTAL(3,$E$5:E140))</f>
        <v>115</v>
      </c>
    </row>
    <row r="141" spans="1:13" ht="33.6">
      <c r="A141" s="316" t="str">
        <f t="shared" si="2"/>
        <v/>
      </c>
      <c r="B141" s="198"/>
      <c r="C141" s="207"/>
      <c r="D141" s="207"/>
      <c r="E141" s="225" t="s">
        <v>462</v>
      </c>
      <c r="F141" s="225"/>
      <c r="G141" s="207"/>
      <c r="H141" s="207"/>
      <c r="I141" s="202"/>
      <c r="J141" s="203"/>
      <c r="M141" s="179">
        <f>IF(E141="","",SUBTOTAL(3,$E$5:E141))</f>
        <v>116</v>
      </c>
    </row>
    <row r="142" spans="1:13" ht="50.4">
      <c r="A142" s="324">
        <f>IF(C142="","",COUNTA($C$4:C142))</f>
        <v>20</v>
      </c>
      <c r="B142" s="191" t="s">
        <v>463</v>
      </c>
      <c r="C142" s="190" t="s">
        <v>5</v>
      </c>
      <c r="D142" s="190" t="s">
        <v>6</v>
      </c>
      <c r="E142" s="193"/>
      <c r="F142" s="193"/>
      <c r="G142" s="190" t="s">
        <v>18</v>
      </c>
      <c r="H142" s="194" t="str">
        <f>IF(I142&lt;&gt;"",IF(I142&lt;=3,"Đơn giản",IF(I142&lt;=7,"Trung bình","Phức tạp")),"")</f>
        <v>Trung bình</v>
      </c>
      <c r="I142" s="310">
        <f>COUNTA(E143:E147)</f>
        <v>5</v>
      </c>
      <c r="J142" s="201"/>
      <c r="M142" s="179" t="str">
        <f>IF(E142="","",SUBTOTAL(3,$E$5:E142))</f>
        <v/>
      </c>
    </row>
    <row r="143" spans="1:13" ht="33.6">
      <c r="A143" s="316" t="str">
        <f t="shared" si="2"/>
        <v/>
      </c>
      <c r="B143" s="198"/>
      <c r="C143" s="207"/>
      <c r="D143" s="207"/>
      <c r="E143" s="225" t="s">
        <v>464</v>
      </c>
      <c r="F143" s="225"/>
      <c r="G143" s="207"/>
      <c r="H143" s="207"/>
      <c r="I143" s="202"/>
      <c r="J143" s="203"/>
      <c r="M143" s="179">
        <f>IF(E143="","",SUBTOTAL(3,$E$5:E143))</f>
        <v>117</v>
      </c>
    </row>
    <row r="144" spans="1:13">
      <c r="A144" s="316" t="str">
        <f t="shared" si="2"/>
        <v/>
      </c>
      <c r="B144" s="198"/>
      <c r="C144" s="207"/>
      <c r="D144" s="207"/>
      <c r="E144" s="225" t="s">
        <v>465</v>
      </c>
      <c r="F144" s="225"/>
      <c r="G144" s="207"/>
      <c r="H144" s="207"/>
      <c r="I144" s="202"/>
      <c r="J144" s="203"/>
      <c r="M144" s="179">
        <f>IF(E144="","",SUBTOTAL(3,$E$5:E144))</f>
        <v>118</v>
      </c>
    </row>
    <row r="145" spans="1:247" ht="33.6">
      <c r="A145" s="316" t="str">
        <f t="shared" si="2"/>
        <v/>
      </c>
      <c r="B145" s="198"/>
      <c r="C145" s="207"/>
      <c r="D145" s="207"/>
      <c r="E145" s="225" t="s">
        <v>466</v>
      </c>
      <c r="F145" s="225"/>
      <c r="G145" s="207"/>
      <c r="H145" s="207"/>
      <c r="I145" s="202"/>
      <c r="J145" s="203"/>
      <c r="M145" s="179">
        <f>IF(E145="","",SUBTOTAL(3,$E$5:E145))</f>
        <v>119</v>
      </c>
    </row>
    <row r="146" spans="1:247" ht="33.6">
      <c r="A146" s="316" t="str">
        <f t="shared" si="2"/>
        <v/>
      </c>
      <c r="B146" s="198"/>
      <c r="C146" s="207"/>
      <c r="D146" s="207"/>
      <c r="E146" s="225" t="s">
        <v>467</v>
      </c>
      <c r="F146" s="225"/>
      <c r="G146" s="207"/>
      <c r="H146" s="207"/>
      <c r="I146" s="186"/>
      <c r="J146" s="201"/>
      <c r="M146" s="179">
        <f>IF(E146="","",SUBTOTAL(3,$E$5:E146))</f>
        <v>120</v>
      </c>
    </row>
    <row r="147" spans="1:247" ht="33.6">
      <c r="A147" s="316" t="str">
        <f t="shared" si="2"/>
        <v/>
      </c>
      <c r="B147" s="198"/>
      <c r="C147" s="207"/>
      <c r="D147" s="207"/>
      <c r="E147" s="225" t="s">
        <v>468</v>
      </c>
      <c r="F147" s="225"/>
      <c r="G147" s="207"/>
      <c r="H147" s="207"/>
      <c r="I147" s="202"/>
      <c r="J147" s="211"/>
      <c r="M147" s="179">
        <f>IF(E147="","",SUBTOTAL(3,$E$5:E147))</f>
        <v>121</v>
      </c>
    </row>
    <row r="148" spans="1:247" ht="50.4">
      <c r="A148" s="324">
        <f>IF(C148="","",COUNTA($C$4:C148))</f>
        <v>21</v>
      </c>
      <c r="B148" s="191" t="s">
        <v>469</v>
      </c>
      <c r="C148" s="190" t="s">
        <v>5</v>
      </c>
      <c r="D148" s="190" t="s">
        <v>6</v>
      </c>
      <c r="E148" s="193"/>
      <c r="F148" s="193"/>
      <c r="G148" s="190" t="s">
        <v>18</v>
      </c>
      <c r="H148" s="194" t="str">
        <f>IF(I148&lt;&gt;"",IF(I148&lt;=3,"Đơn giản",IF(I148&lt;=7,"Trung bình","Phức tạp")),"")</f>
        <v>Trung bình</v>
      </c>
      <c r="I148" s="310">
        <f>COUNTA(E149:E152)</f>
        <v>4</v>
      </c>
      <c r="J148" s="203"/>
      <c r="M148" s="179" t="str">
        <f>IF(E148="","",SUBTOTAL(3,$E$5:E148))</f>
        <v/>
      </c>
    </row>
    <row r="149" spans="1:247" ht="33.6">
      <c r="A149" s="316" t="str">
        <f t="shared" si="2"/>
        <v/>
      </c>
      <c r="B149" s="198"/>
      <c r="C149" s="207"/>
      <c r="D149" s="207"/>
      <c r="E149" s="225" t="s">
        <v>470</v>
      </c>
      <c r="F149" s="225"/>
      <c r="G149" s="225"/>
      <c r="H149" s="207"/>
      <c r="I149" s="202"/>
      <c r="J149" s="203"/>
      <c r="M149" s="179">
        <f>IF(E149="","",SUBTOTAL(3,$E$5:E149))</f>
        <v>122</v>
      </c>
    </row>
    <row r="150" spans="1:247">
      <c r="A150" s="316" t="str">
        <f t="shared" si="2"/>
        <v/>
      </c>
      <c r="B150" s="198"/>
      <c r="C150" s="207"/>
      <c r="D150" s="207"/>
      <c r="E150" s="225" t="s">
        <v>471</v>
      </c>
      <c r="F150" s="225"/>
      <c r="G150" s="225"/>
      <c r="H150" s="207"/>
      <c r="I150" s="202"/>
      <c r="J150" s="203"/>
      <c r="M150" s="179">
        <f>IF(E150="","",SUBTOTAL(3,$E$5:E150))</f>
        <v>123</v>
      </c>
    </row>
    <row r="151" spans="1:247" ht="33.6">
      <c r="A151" s="316" t="str">
        <f t="shared" si="2"/>
        <v/>
      </c>
      <c r="B151" s="198"/>
      <c r="C151" s="207"/>
      <c r="D151" s="207"/>
      <c r="E151" s="225" t="s">
        <v>472</v>
      </c>
      <c r="F151" s="225"/>
      <c r="G151" s="225"/>
      <c r="H151" s="207"/>
      <c r="I151" s="202"/>
      <c r="J151" s="203"/>
      <c r="M151" s="179">
        <f>IF(E151="","",SUBTOTAL(3,$E$5:E151))</f>
        <v>124</v>
      </c>
    </row>
    <row r="152" spans="1:247" ht="33.6">
      <c r="A152" s="316" t="str">
        <f t="shared" si="2"/>
        <v/>
      </c>
      <c r="B152" s="198"/>
      <c r="C152" s="207"/>
      <c r="D152" s="207"/>
      <c r="E152" s="225" t="s">
        <v>473</v>
      </c>
      <c r="F152" s="225"/>
      <c r="G152" s="225"/>
      <c r="H152" s="207"/>
      <c r="I152" s="202"/>
      <c r="J152" s="203"/>
      <c r="M152" s="179">
        <f>IF(E152="","",SUBTOTAL(3,$E$5:E152))</f>
        <v>125</v>
      </c>
    </row>
    <row r="153" spans="1:247" s="227" customFormat="1" ht="50.4">
      <c r="A153" s="324">
        <f>IF(C153="","",COUNTA($C$4:C153))</f>
        <v>22</v>
      </c>
      <c r="B153" s="191" t="s">
        <v>474</v>
      </c>
      <c r="C153" s="190" t="s">
        <v>5</v>
      </c>
      <c r="D153" s="328" t="s">
        <v>6</v>
      </c>
      <c r="E153" s="222"/>
      <c r="F153" s="222"/>
      <c r="G153" s="190" t="s">
        <v>18</v>
      </c>
      <c r="H153" s="190" t="s">
        <v>4</v>
      </c>
      <c r="I153" s="310">
        <f>COUNTA(E154:E162)</f>
        <v>9</v>
      </c>
      <c r="J153" s="226"/>
      <c r="K153" s="226"/>
      <c r="L153" s="226"/>
      <c r="M153" s="179" t="str">
        <f>IF(E153="","",SUBTOTAL(3,$E$5:E153))</f>
        <v/>
      </c>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6"/>
      <c r="CK153" s="226"/>
      <c r="CL153" s="226"/>
      <c r="CM153" s="226"/>
      <c r="CN153" s="226"/>
      <c r="CO153" s="226"/>
      <c r="CP153" s="226"/>
      <c r="CQ153" s="226"/>
      <c r="CR153" s="226"/>
      <c r="CS153" s="226"/>
      <c r="CT153" s="226"/>
      <c r="CU153" s="226"/>
      <c r="CV153" s="226"/>
      <c r="CW153" s="226"/>
      <c r="CX153" s="226"/>
      <c r="CY153" s="226"/>
      <c r="CZ153" s="226"/>
      <c r="DA153" s="226"/>
      <c r="DB153" s="226"/>
      <c r="DC153" s="226"/>
      <c r="DD153" s="226"/>
      <c r="DE153" s="226"/>
      <c r="DF153" s="226"/>
      <c r="DG153" s="226"/>
      <c r="DH153" s="226"/>
      <c r="DI153" s="226"/>
      <c r="DJ153" s="226"/>
      <c r="DK153" s="226"/>
      <c r="DL153" s="226"/>
      <c r="DM153" s="226"/>
      <c r="DN153" s="226"/>
      <c r="DO153" s="226"/>
      <c r="DP153" s="226"/>
      <c r="DQ153" s="226"/>
      <c r="DR153" s="226"/>
      <c r="DS153" s="226"/>
      <c r="DT153" s="226"/>
      <c r="DU153" s="226"/>
      <c r="DV153" s="226"/>
      <c r="DW153" s="226"/>
      <c r="DX153" s="226"/>
      <c r="DY153" s="226"/>
      <c r="DZ153" s="226"/>
      <c r="EA153" s="226"/>
      <c r="EB153" s="226"/>
      <c r="EC153" s="226"/>
      <c r="ED153" s="226"/>
      <c r="EE153" s="226"/>
      <c r="EF153" s="226"/>
      <c r="EG153" s="226"/>
      <c r="EH153" s="226"/>
      <c r="EI153" s="226"/>
      <c r="EJ153" s="226"/>
      <c r="EK153" s="226"/>
      <c r="EL153" s="226"/>
      <c r="EM153" s="226"/>
      <c r="EN153" s="226"/>
      <c r="EO153" s="226"/>
      <c r="EP153" s="226"/>
      <c r="EQ153" s="226"/>
      <c r="ER153" s="226"/>
      <c r="ES153" s="226"/>
      <c r="ET153" s="226"/>
      <c r="EU153" s="226"/>
      <c r="EV153" s="226"/>
      <c r="EW153" s="226"/>
      <c r="EX153" s="226"/>
      <c r="EY153" s="226"/>
      <c r="EZ153" s="226"/>
      <c r="FA153" s="226"/>
      <c r="FB153" s="226"/>
      <c r="FC153" s="226"/>
      <c r="FD153" s="226"/>
      <c r="FE153" s="226"/>
      <c r="FF153" s="226"/>
      <c r="FG153" s="226"/>
      <c r="FH153" s="226"/>
      <c r="FI153" s="226"/>
      <c r="FJ153" s="226"/>
      <c r="FK153" s="226"/>
      <c r="FL153" s="226"/>
      <c r="FM153" s="226"/>
      <c r="FN153" s="226"/>
      <c r="FO153" s="226"/>
      <c r="FP153" s="226"/>
      <c r="FQ153" s="226"/>
      <c r="FR153" s="226"/>
      <c r="FS153" s="226"/>
      <c r="FT153" s="226"/>
      <c r="FU153" s="226"/>
      <c r="FV153" s="226"/>
      <c r="FW153" s="226"/>
      <c r="FX153" s="226"/>
      <c r="FY153" s="226"/>
      <c r="FZ153" s="226"/>
      <c r="GA153" s="226"/>
      <c r="GB153" s="226"/>
      <c r="GC153" s="226"/>
      <c r="GD153" s="226"/>
      <c r="GE153" s="226"/>
      <c r="GF153" s="226"/>
      <c r="GG153" s="226"/>
      <c r="GH153" s="226"/>
      <c r="GI153" s="226"/>
      <c r="GJ153" s="226"/>
      <c r="GK153" s="226"/>
      <c r="GL153" s="226"/>
      <c r="GM153" s="226"/>
      <c r="GN153" s="226"/>
      <c r="GO153" s="226"/>
      <c r="GP153" s="226"/>
      <c r="GQ153" s="226"/>
      <c r="GR153" s="226"/>
      <c r="GS153" s="226"/>
      <c r="GT153" s="226"/>
      <c r="GU153" s="226"/>
      <c r="GV153" s="226"/>
      <c r="GW153" s="226"/>
      <c r="GX153" s="226"/>
      <c r="GY153" s="226"/>
      <c r="GZ153" s="226"/>
      <c r="HA153" s="226"/>
      <c r="HB153" s="226"/>
      <c r="HC153" s="226"/>
      <c r="HD153" s="226"/>
      <c r="HE153" s="226"/>
      <c r="HF153" s="226"/>
      <c r="HG153" s="226"/>
      <c r="HH153" s="226"/>
      <c r="HI153" s="226"/>
      <c r="HJ153" s="226"/>
      <c r="HK153" s="226"/>
      <c r="HL153" s="226"/>
      <c r="HM153" s="226"/>
      <c r="HN153" s="226"/>
      <c r="HO153" s="226"/>
      <c r="HP153" s="226"/>
      <c r="HQ153" s="226"/>
      <c r="HR153" s="226"/>
      <c r="HS153" s="226"/>
      <c r="HT153" s="226"/>
      <c r="HU153" s="226"/>
      <c r="HV153" s="226"/>
      <c r="HW153" s="226"/>
      <c r="HX153" s="226"/>
      <c r="HY153" s="226"/>
      <c r="HZ153" s="226"/>
      <c r="IA153" s="226"/>
      <c r="IB153" s="226"/>
      <c r="IC153" s="226"/>
      <c r="ID153" s="226"/>
      <c r="IE153" s="226"/>
      <c r="IF153" s="226"/>
      <c r="IG153" s="226"/>
      <c r="IH153" s="226"/>
      <c r="II153" s="226"/>
      <c r="IJ153" s="226"/>
      <c r="IK153" s="226"/>
      <c r="IL153" s="226"/>
      <c r="IM153" s="226"/>
    </row>
    <row r="154" spans="1:247" s="214" customFormat="1" ht="50.4">
      <c r="A154" s="316" t="str">
        <f t="shared" si="2"/>
        <v/>
      </c>
      <c r="B154" s="198"/>
      <c r="C154" s="176"/>
      <c r="D154" s="176"/>
      <c r="E154" s="199" t="s">
        <v>475</v>
      </c>
      <c r="F154" s="199"/>
      <c r="G154" s="200"/>
      <c r="H154" s="200"/>
      <c r="I154" s="176"/>
      <c r="M154" s="179">
        <f>IF(E154="","",SUBTOTAL(3,$E$5:E154))</f>
        <v>126</v>
      </c>
    </row>
    <row r="155" spans="1:247" s="214" customFormat="1" ht="50.4">
      <c r="A155" s="316" t="str">
        <f t="shared" si="2"/>
        <v/>
      </c>
      <c r="B155" s="198"/>
      <c r="C155" s="176"/>
      <c r="D155" s="176"/>
      <c r="E155" s="199" t="s">
        <v>476</v>
      </c>
      <c r="F155" s="199"/>
      <c r="G155" s="200"/>
      <c r="H155" s="200"/>
      <c r="I155" s="176"/>
      <c r="M155" s="179">
        <f>IF(E155="","",SUBTOTAL(3,$E$5:E155))</f>
        <v>127</v>
      </c>
    </row>
    <row r="156" spans="1:247" s="214" customFormat="1" ht="50.4">
      <c r="A156" s="316" t="str">
        <f t="shared" si="2"/>
        <v/>
      </c>
      <c r="B156" s="198"/>
      <c r="C156" s="176"/>
      <c r="D156" s="176"/>
      <c r="E156" s="199" t="s">
        <v>477</v>
      </c>
      <c r="F156" s="199"/>
      <c r="G156" s="200"/>
      <c r="H156" s="200"/>
      <c r="I156" s="176"/>
      <c r="M156" s="179">
        <f>IF(E156="","",SUBTOTAL(3,$E$5:E156))</f>
        <v>128</v>
      </c>
    </row>
    <row r="157" spans="1:247" s="214" customFormat="1" ht="50.4">
      <c r="A157" s="316" t="str">
        <f t="shared" si="2"/>
        <v/>
      </c>
      <c r="B157" s="198"/>
      <c r="C157" s="176"/>
      <c r="D157" s="176"/>
      <c r="E157" s="199" t="s">
        <v>478</v>
      </c>
      <c r="F157" s="199"/>
      <c r="G157" s="200"/>
      <c r="H157" s="200"/>
      <c r="I157" s="176"/>
      <c r="M157" s="179">
        <f>IF(E157="","",SUBTOTAL(3,$E$5:E157))</f>
        <v>129</v>
      </c>
    </row>
    <row r="158" spans="1:247" s="214" customFormat="1" ht="50.4">
      <c r="A158" s="316" t="str">
        <f t="shared" si="2"/>
        <v/>
      </c>
      <c r="B158" s="198"/>
      <c r="C158" s="176"/>
      <c r="D158" s="176"/>
      <c r="E158" s="199" t="s">
        <v>479</v>
      </c>
      <c r="F158" s="199"/>
      <c r="G158" s="200"/>
      <c r="H158" s="200"/>
      <c r="I158" s="176"/>
      <c r="M158" s="179">
        <f>IF(E158="","",SUBTOTAL(3,$E$5:E158))</f>
        <v>130</v>
      </c>
    </row>
    <row r="159" spans="1:247" s="214" customFormat="1" ht="50.4">
      <c r="A159" s="316" t="str">
        <f t="shared" si="2"/>
        <v/>
      </c>
      <c r="B159" s="198"/>
      <c r="C159" s="176"/>
      <c r="D159" s="176"/>
      <c r="E159" s="199" t="s">
        <v>480</v>
      </c>
      <c r="F159" s="199"/>
      <c r="G159" s="200"/>
      <c r="H159" s="200"/>
      <c r="I159" s="176"/>
      <c r="M159" s="179">
        <f>IF(E159="","",SUBTOTAL(3,$E$5:E159))</f>
        <v>131</v>
      </c>
    </row>
    <row r="160" spans="1:247" s="214" customFormat="1" ht="50.4">
      <c r="A160" s="316" t="str">
        <f t="shared" si="2"/>
        <v/>
      </c>
      <c r="B160" s="198"/>
      <c r="C160" s="176"/>
      <c r="D160" s="176"/>
      <c r="E160" s="199" t="s">
        <v>481</v>
      </c>
      <c r="F160" s="199"/>
      <c r="G160" s="200"/>
      <c r="H160" s="200"/>
      <c r="I160" s="176"/>
      <c r="M160" s="179">
        <f>IF(E160="","",SUBTOTAL(3,$E$5:E160))</f>
        <v>132</v>
      </c>
    </row>
    <row r="161" spans="1:247" s="214" customFormat="1" ht="50.4">
      <c r="A161" s="316" t="str">
        <f t="shared" si="2"/>
        <v/>
      </c>
      <c r="B161" s="198"/>
      <c r="C161" s="176"/>
      <c r="D161" s="176"/>
      <c r="E161" s="199" t="s">
        <v>482</v>
      </c>
      <c r="F161" s="199"/>
      <c r="G161" s="200"/>
      <c r="H161" s="200"/>
      <c r="I161" s="176"/>
      <c r="M161" s="179">
        <f>IF(E161="","",SUBTOTAL(3,$E$5:E161))</f>
        <v>133</v>
      </c>
    </row>
    <row r="162" spans="1:247" s="214" customFormat="1" ht="50.4">
      <c r="A162" s="316" t="str">
        <f t="shared" si="2"/>
        <v/>
      </c>
      <c r="B162" s="198"/>
      <c r="C162" s="176"/>
      <c r="D162" s="176"/>
      <c r="E162" s="199" t="s">
        <v>483</v>
      </c>
      <c r="F162" s="199"/>
      <c r="G162" s="200"/>
      <c r="H162" s="200"/>
      <c r="I162" s="176"/>
      <c r="M162" s="179">
        <f>IF(E162="","",SUBTOTAL(3,$E$5:E162))</f>
        <v>134</v>
      </c>
    </row>
    <row r="163" spans="1:247" s="227" customFormat="1" ht="50.4">
      <c r="A163" s="324">
        <f>IF(C163="","",COUNTA($C$4:C163))</f>
        <v>23</v>
      </c>
      <c r="B163" s="191" t="s">
        <v>484</v>
      </c>
      <c r="C163" s="190" t="s">
        <v>5</v>
      </c>
      <c r="D163" s="328" t="s">
        <v>6</v>
      </c>
      <c r="E163" s="222"/>
      <c r="F163" s="222"/>
      <c r="G163" s="190" t="s">
        <v>18</v>
      </c>
      <c r="H163" s="190" t="s">
        <v>4</v>
      </c>
      <c r="I163" s="310">
        <f>COUNTA(E164:E172)</f>
        <v>9</v>
      </c>
      <c r="J163" s="226"/>
      <c r="K163" s="226"/>
      <c r="L163" s="226"/>
      <c r="M163" s="179" t="str">
        <f>IF(E163="","",SUBTOTAL(3,$E$5:E163))</f>
        <v/>
      </c>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226"/>
      <c r="BY163" s="226"/>
      <c r="BZ163" s="226"/>
      <c r="CA163" s="226"/>
      <c r="CB163" s="226"/>
      <c r="CC163" s="226"/>
      <c r="CD163" s="226"/>
      <c r="CE163" s="226"/>
      <c r="CF163" s="226"/>
      <c r="CG163" s="226"/>
      <c r="CH163" s="226"/>
      <c r="CI163" s="226"/>
      <c r="CJ163" s="226"/>
      <c r="CK163" s="226"/>
      <c r="CL163" s="226"/>
      <c r="CM163" s="226"/>
      <c r="CN163" s="226"/>
      <c r="CO163" s="226"/>
      <c r="CP163" s="226"/>
      <c r="CQ163" s="226"/>
      <c r="CR163" s="226"/>
      <c r="CS163" s="226"/>
      <c r="CT163" s="226"/>
      <c r="CU163" s="226"/>
      <c r="CV163" s="226"/>
      <c r="CW163" s="226"/>
      <c r="CX163" s="226"/>
      <c r="CY163" s="226"/>
      <c r="CZ163" s="226"/>
      <c r="DA163" s="226"/>
      <c r="DB163" s="226"/>
      <c r="DC163" s="226"/>
      <c r="DD163" s="226"/>
      <c r="DE163" s="226"/>
      <c r="DF163" s="226"/>
      <c r="DG163" s="226"/>
      <c r="DH163" s="226"/>
      <c r="DI163" s="226"/>
      <c r="DJ163" s="226"/>
      <c r="DK163" s="226"/>
      <c r="DL163" s="226"/>
      <c r="DM163" s="226"/>
      <c r="DN163" s="226"/>
      <c r="DO163" s="226"/>
      <c r="DP163" s="226"/>
      <c r="DQ163" s="226"/>
      <c r="DR163" s="226"/>
      <c r="DS163" s="226"/>
      <c r="DT163" s="226"/>
      <c r="DU163" s="226"/>
      <c r="DV163" s="226"/>
      <c r="DW163" s="226"/>
      <c r="DX163" s="226"/>
      <c r="DY163" s="226"/>
      <c r="DZ163" s="226"/>
      <c r="EA163" s="226"/>
      <c r="EB163" s="226"/>
      <c r="EC163" s="226"/>
      <c r="ED163" s="226"/>
      <c r="EE163" s="226"/>
      <c r="EF163" s="226"/>
      <c r="EG163" s="226"/>
      <c r="EH163" s="226"/>
      <c r="EI163" s="226"/>
      <c r="EJ163" s="226"/>
      <c r="EK163" s="226"/>
      <c r="EL163" s="226"/>
      <c r="EM163" s="226"/>
      <c r="EN163" s="226"/>
      <c r="EO163" s="226"/>
      <c r="EP163" s="226"/>
      <c r="EQ163" s="226"/>
      <c r="ER163" s="226"/>
      <c r="ES163" s="226"/>
      <c r="ET163" s="226"/>
      <c r="EU163" s="226"/>
      <c r="EV163" s="226"/>
      <c r="EW163" s="226"/>
      <c r="EX163" s="226"/>
      <c r="EY163" s="226"/>
      <c r="EZ163" s="226"/>
      <c r="FA163" s="226"/>
      <c r="FB163" s="226"/>
      <c r="FC163" s="226"/>
      <c r="FD163" s="226"/>
      <c r="FE163" s="226"/>
      <c r="FF163" s="226"/>
      <c r="FG163" s="226"/>
      <c r="FH163" s="226"/>
      <c r="FI163" s="226"/>
      <c r="FJ163" s="226"/>
      <c r="FK163" s="226"/>
      <c r="FL163" s="226"/>
      <c r="FM163" s="226"/>
      <c r="FN163" s="226"/>
      <c r="FO163" s="226"/>
      <c r="FP163" s="226"/>
      <c r="FQ163" s="226"/>
      <c r="FR163" s="226"/>
      <c r="FS163" s="226"/>
      <c r="FT163" s="226"/>
      <c r="FU163" s="226"/>
      <c r="FV163" s="226"/>
      <c r="FW163" s="226"/>
      <c r="FX163" s="226"/>
      <c r="FY163" s="226"/>
      <c r="FZ163" s="226"/>
      <c r="GA163" s="226"/>
      <c r="GB163" s="226"/>
      <c r="GC163" s="226"/>
      <c r="GD163" s="226"/>
      <c r="GE163" s="226"/>
      <c r="GF163" s="226"/>
      <c r="GG163" s="226"/>
      <c r="GH163" s="226"/>
      <c r="GI163" s="226"/>
      <c r="GJ163" s="226"/>
      <c r="GK163" s="226"/>
      <c r="GL163" s="226"/>
      <c r="GM163" s="226"/>
      <c r="GN163" s="226"/>
      <c r="GO163" s="226"/>
      <c r="GP163" s="226"/>
      <c r="GQ163" s="226"/>
      <c r="GR163" s="226"/>
      <c r="GS163" s="226"/>
      <c r="GT163" s="226"/>
      <c r="GU163" s="226"/>
      <c r="GV163" s="226"/>
      <c r="GW163" s="226"/>
      <c r="GX163" s="226"/>
      <c r="GY163" s="226"/>
      <c r="GZ163" s="226"/>
      <c r="HA163" s="226"/>
      <c r="HB163" s="226"/>
      <c r="HC163" s="226"/>
      <c r="HD163" s="226"/>
      <c r="HE163" s="226"/>
      <c r="HF163" s="226"/>
      <c r="HG163" s="226"/>
      <c r="HH163" s="226"/>
      <c r="HI163" s="226"/>
      <c r="HJ163" s="226"/>
      <c r="HK163" s="226"/>
      <c r="HL163" s="226"/>
      <c r="HM163" s="226"/>
      <c r="HN163" s="226"/>
      <c r="HO163" s="226"/>
      <c r="HP163" s="226"/>
      <c r="HQ163" s="226"/>
      <c r="HR163" s="226"/>
      <c r="HS163" s="226"/>
      <c r="HT163" s="226"/>
      <c r="HU163" s="226"/>
      <c r="HV163" s="226"/>
      <c r="HW163" s="226"/>
      <c r="HX163" s="226"/>
      <c r="HY163" s="226"/>
      <c r="HZ163" s="226"/>
      <c r="IA163" s="226"/>
      <c r="IB163" s="226"/>
      <c r="IC163" s="226"/>
      <c r="ID163" s="226"/>
      <c r="IE163" s="226"/>
      <c r="IF163" s="226"/>
      <c r="IG163" s="226"/>
      <c r="IH163" s="226"/>
      <c r="II163" s="226"/>
      <c r="IJ163" s="226"/>
      <c r="IK163" s="226"/>
      <c r="IL163" s="226"/>
      <c r="IM163" s="226"/>
    </row>
    <row r="164" spans="1:247" s="214" customFormat="1" ht="50.4">
      <c r="A164" s="316" t="str">
        <f t="shared" si="2"/>
        <v/>
      </c>
      <c r="B164" s="198"/>
      <c r="C164" s="176"/>
      <c r="D164" s="176"/>
      <c r="E164" s="199" t="s">
        <v>485</v>
      </c>
      <c r="F164" s="199"/>
      <c r="G164" s="200"/>
      <c r="H164" s="200"/>
      <c r="I164" s="176"/>
      <c r="M164" s="179">
        <f>IF(E164="","",SUBTOTAL(3,$E$5:E164))</f>
        <v>135</v>
      </c>
    </row>
    <row r="165" spans="1:247" s="214" customFormat="1" ht="50.4">
      <c r="A165" s="316" t="str">
        <f t="shared" si="2"/>
        <v/>
      </c>
      <c r="B165" s="198"/>
      <c r="C165" s="176"/>
      <c r="D165" s="176"/>
      <c r="E165" s="199" t="s">
        <v>486</v>
      </c>
      <c r="F165" s="199"/>
      <c r="G165" s="200"/>
      <c r="H165" s="200"/>
      <c r="I165" s="176"/>
      <c r="M165" s="179">
        <f>IF(E165="","",SUBTOTAL(3,$E$5:E165))</f>
        <v>136</v>
      </c>
    </row>
    <row r="166" spans="1:247" s="214" customFormat="1" ht="50.4">
      <c r="A166" s="316" t="str">
        <f t="shared" si="2"/>
        <v/>
      </c>
      <c r="B166" s="198"/>
      <c r="C166" s="176"/>
      <c r="D166" s="176"/>
      <c r="E166" s="199" t="s">
        <v>487</v>
      </c>
      <c r="F166" s="199"/>
      <c r="G166" s="200"/>
      <c r="H166" s="200"/>
      <c r="I166" s="176"/>
      <c r="M166" s="179">
        <f>IF(E166="","",SUBTOTAL(3,$E$5:E166))</f>
        <v>137</v>
      </c>
    </row>
    <row r="167" spans="1:247" s="214" customFormat="1" ht="50.4">
      <c r="A167" s="316" t="str">
        <f t="shared" si="2"/>
        <v/>
      </c>
      <c r="B167" s="198"/>
      <c r="C167" s="176"/>
      <c r="D167" s="176"/>
      <c r="E167" s="199" t="s">
        <v>488</v>
      </c>
      <c r="F167" s="199"/>
      <c r="G167" s="200"/>
      <c r="H167" s="200"/>
      <c r="I167" s="176"/>
      <c r="M167" s="179">
        <f>IF(E167="","",SUBTOTAL(3,$E$5:E167))</f>
        <v>138</v>
      </c>
    </row>
    <row r="168" spans="1:247" s="214" customFormat="1" ht="50.4">
      <c r="A168" s="316" t="str">
        <f t="shared" si="2"/>
        <v/>
      </c>
      <c r="B168" s="198"/>
      <c r="C168" s="176"/>
      <c r="D168" s="176"/>
      <c r="E168" s="199" t="s">
        <v>489</v>
      </c>
      <c r="F168" s="199"/>
      <c r="G168" s="200"/>
      <c r="H168" s="200"/>
      <c r="I168" s="176"/>
      <c r="M168" s="179">
        <f>IF(E168="","",SUBTOTAL(3,$E$5:E168))</f>
        <v>139</v>
      </c>
    </row>
    <row r="169" spans="1:247" s="214" customFormat="1" ht="50.4">
      <c r="A169" s="316" t="str">
        <f t="shared" si="2"/>
        <v/>
      </c>
      <c r="B169" s="198"/>
      <c r="C169" s="176"/>
      <c r="D169" s="176"/>
      <c r="E169" s="199" t="s">
        <v>490</v>
      </c>
      <c r="F169" s="199"/>
      <c r="G169" s="200"/>
      <c r="H169" s="200"/>
      <c r="I169" s="176"/>
      <c r="M169" s="179">
        <f>IF(E169="","",SUBTOTAL(3,$E$5:E169))</f>
        <v>140</v>
      </c>
    </row>
    <row r="170" spans="1:247" s="214" customFormat="1" ht="50.4">
      <c r="A170" s="316" t="str">
        <f t="shared" si="2"/>
        <v/>
      </c>
      <c r="B170" s="198"/>
      <c r="C170" s="176"/>
      <c r="D170" s="176"/>
      <c r="E170" s="199" t="s">
        <v>491</v>
      </c>
      <c r="F170" s="199"/>
      <c r="G170" s="200"/>
      <c r="H170" s="200"/>
      <c r="I170" s="176"/>
      <c r="M170" s="179">
        <f>IF(E170="","",SUBTOTAL(3,$E$5:E170))</f>
        <v>141</v>
      </c>
    </row>
    <row r="171" spans="1:247" s="214" customFormat="1" ht="50.4">
      <c r="A171" s="316" t="str">
        <f t="shared" si="2"/>
        <v/>
      </c>
      <c r="B171" s="198"/>
      <c r="C171" s="176"/>
      <c r="D171" s="176"/>
      <c r="E171" s="199" t="s">
        <v>492</v>
      </c>
      <c r="F171" s="199"/>
      <c r="G171" s="200"/>
      <c r="H171" s="200"/>
      <c r="I171" s="176"/>
      <c r="M171" s="179">
        <f>IF(E171="","",SUBTOTAL(3,$E$5:E171))</f>
        <v>142</v>
      </c>
    </row>
    <row r="172" spans="1:247" s="214" customFormat="1" ht="50.4">
      <c r="A172" s="316" t="str">
        <f t="shared" si="2"/>
        <v/>
      </c>
      <c r="B172" s="198"/>
      <c r="C172" s="176"/>
      <c r="D172" s="176"/>
      <c r="E172" s="199" t="s">
        <v>493</v>
      </c>
      <c r="F172" s="199"/>
      <c r="G172" s="200"/>
      <c r="H172" s="200"/>
      <c r="I172" s="176"/>
      <c r="M172" s="179">
        <f>IF(E172="","",SUBTOTAL(3,$E$5:E172))</f>
        <v>143</v>
      </c>
    </row>
    <row r="173" spans="1:247" s="227" customFormat="1" ht="50.4">
      <c r="A173" s="324">
        <f>IF(C173="","",COUNTA($C$4:C173))</f>
        <v>24</v>
      </c>
      <c r="B173" s="191" t="s">
        <v>494</v>
      </c>
      <c r="C173" s="190" t="s">
        <v>5</v>
      </c>
      <c r="D173" s="328" t="s">
        <v>6</v>
      </c>
      <c r="E173" s="222"/>
      <c r="F173" s="222"/>
      <c r="G173" s="190" t="s">
        <v>18</v>
      </c>
      <c r="H173" s="190" t="s">
        <v>4</v>
      </c>
      <c r="I173" s="310">
        <f>COUNTA(E174:E182)</f>
        <v>9</v>
      </c>
      <c r="J173" s="226"/>
      <c r="K173" s="226"/>
      <c r="L173" s="226"/>
      <c r="M173" s="179" t="str">
        <f>IF(E173="","",SUBTOTAL(3,$E$5:E173))</f>
        <v/>
      </c>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226"/>
      <c r="BY173" s="226"/>
      <c r="BZ173" s="226"/>
      <c r="CA173" s="226"/>
      <c r="CB173" s="226"/>
      <c r="CC173" s="226"/>
      <c r="CD173" s="226"/>
      <c r="CE173" s="226"/>
      <c r="CF173" s="226"/>
      <c r="CG173" s="226"/>
      <c r="CH173" s="226"/>
      <c r="CI173" s="226"/>
      <c r="CJ173" s="226"/>
      <c r="CK173" s="226"/>
      <c r="CL173" s="226"/>
      <c r="CM173" s="226"/>
      <c r="CN173" s="226"/>
      <c r="CO173" s="226"/>
      <c r="CP173" s="226"/>
      <c r="CQ173" s="226"/>
      <c r="CR173" s="226"/>
      <c r="CS173" s="226"/>
      <c r="CT173" s="226"/>
      <c r="CU173" s="226"/>
      <c r="CV173" s="226"/>
      <c r="CW173" s="226"/>
      <c r="CX173" s="226"/>
      <c r="CY173" s="226"/>
      <c r="CZ173" s="226"/>
      <c r="DA173" s="226"/>
      <c r="DB173" s="226"/>
      <c r="DC173" s="226"/>
      <c r="DD173" s="226"/>
      <c r="DE173" s="226"/>
      <c r="DF173" s="226"/>
      <c r="DG173" s="226"/>
      <c r="DH173" s="226"/>
      <c r="DI173" s="226"/>
      <c r="DJ173" s="226"/>
      <c r="DK173" s="226"/>
      <c r="DL173" s="226"/>
      <c r="DM173" s="226"/>
      <c r="DN173" s="226"/>
      <c r="DO173" s="226"/>
      <c r="DP173" s="226"/>
      <c r="DQ173" s="226"/>
      <c r="DR173" s="226"/>
      <c r="DS173" s="226"/>
      <c r="DT173" s="226"/>
      <c r="DU173" s="226"/>
      <c r="DV173" s="226"/>
      <c r="DW173" s="226"/>
      <c r="DX173" s="226"/>
      <c r="DY173" s="226"/>
      <c r="DZ173" s="226"/>
      <c r="EA173" s="226"/>
      <c r="EB173" s="226"/>
      <c r="EC173" s="226"/>
      <c r="ED173" s="226"/>
      <c r="EE173" s="226"/>
      <c r="EF173" s="226"/>
      <c r="EG173" s="226"/>
      <c r="EH173" s="226"/>
      <c r="EI173" s="226"/>
      <c r="EJ173" s="226"/>
      <c r="EK173" s="226"/>
      <c r="EL173" s="226"/>
      <c r="EM173" s="226"/>
      <c r="EN173" s="226"/>
      <c r="EO173" s="226"/>
      <c r="EP173" s="226"/>
      <c r="EQ173" s="226"/>
      <c r="ER173" s="226"/>
      <c r="ES173" s="226"/>
      <c r="ET173" s="226"/>
      <c r="EU173" s="226"/>
      <c r="EV173" s="226"/>
      <c r="EW173" s="226"/>
      <c r="EX173" s="226"/>
      <c r="EY173" s="226"/>
      <c r="EZ173" s="226"/>
      <c r="FA173" s="226"/>
      <c r="FB173" s="226"/>
      <c r="FC173" s="226"/>
      <c r="FD173" s="226"/>
      <c r="FE173" s="226"/>
      <c r="FF173" s="226"/>
      <c r="FG173" s="226"/>
      <c r="FH173" s="226"/>
      <c r="FI173" s="226"/>
      <c r="FJ173" s="226"/>
      <c r="FK173" s="226"/>
      <c r="FL173" s="226"/>
      <c r="FM173" s="226"/>
      <c r="FN173" s="226"/>
      <c r="FO173" s="226"/>
      <c r="FP173" s="226"/>
      <c r="FQ173" s="226"/>
      <c r="FR173" s="226"/>
      <c r="FS173" s="226"/>
      <c r="FT173" s="226"/>
      <c r="FU173" s="226"/>
      <c r="FV173" s="226"/>
      <c r="FW173" s="226"/>
      <c r="FX173" s="226"/>
      <c r="FY173" s="226"/>
      <c r="FZ173" s="226"/>
      <c r="GA173" s="226"/>
      <c r="GB173" s="226"/>
      <c r="GC173" s="226"/>
      <c r="GD173" s="226"/>
      <c r="GE173" s="226"/>
      <c r="GF173" s="226"/>
      <c r="GG173" s="226"/>
      <c r="GH173" s="226"/>
      <c r="GI173" s="226"/>
      <c r="GJ173" s="226"/>
      <c r="GK173" s="226"/>
      <c r="GL173" s="226"/>
      <c r="GM173" s="226"/>
      <c r="GN173" s="226"/>
      <c r="GO173" s="226"/>
      <c r="GP173" s="226"/>
      <c r="GQ173" s="226"/>
      <c r="GR173" s="226"/>
      <c r="GS173" s="226"/>
      <c r="GT173" s="226"/>
      <c r="GU173" s="226"/>
      <c r="GV173" s="226"/>
      <c r="GW173" s="226"/>
      <c r="GX173" s="226"/>
      <c r="GY173" s="226"/>
      <c r="GZ173" s="226"/>
      <c r="HA173" s="226"/>
      <c r="HB173" s="226"/>
      <c r="HC173" s="226"/>
      <c r="HD173" s="226"/>
      <c r="HE173" s="226"/>
      <c r="HF173" s="226"/>
      <c r="HG173" s="226"/>
      <c r="HH173" s="226"/>
      <c r="HI173" s="226"/>
      <c r="HJ173" s="226"/>
      <c r="HK173" s="226"/>
      <c r="HL173" s="226"/>
      <c r="HM173" s="226"/>
      <c r="HN173" s="226"/>
      <c r="HO173" s="226"/>
      <c r="HP173" s="226"/>
      <c r="HQ173" s="226"/>
      <c r="HR173" s="226"/>
      <c r="HS173" s="226"/>
      <c r="HT173" s="226"/>
      <c r="HU173" s="226"/>
      <c r="HV173" s="226"/>
      <c r="HW173" s="226"/>
      <c r="HX173" s="226"/>
      <c r="HY173" s="226"/>
      <c r="HZ173" s="226"/>
      <c r="IA173" s="226"/>
      <c r="IB173" s="226"/>
      <c r="IC173" s="226"/>
      <c r="ID173" s="226"/>
      <c r="IE173" s="226"/>
      <c r="IF173" s="226"/>
      <c r="IG173" s="226"/>
      <c r="IH173" s="226"/>
      <c r="II173" s="226"/>
      <c r="IJ173" s="226"/>
      <c r="IK173" s="226"/>
      <c r="IL173" s="226"/>
      <c r="IM173" s="226"/>
    </row>
    <row r="174" spans="1:247" s="214" customFormat="1" ht="33.6">
      <c r="A174" s="316" t="str">
        <f t="shared" si="2"/>
        <v/>
      </c>
      <c r="B174" s="198"/>
      <c r="C174" s="176"/>
      <c r="D174" s="176"/>
      <c r="E174" s="199" t="s">
        <v>495</v>
      </c>
      <c r="F174" s="199"/>
      <c r="G174" s="200"/>
      <c r="H174" s="200"/>
      <c r="I174" s="176"/>
      <c r="M174" s="179">
        <f>IF(E174="","",SUBTOTAL(3,$E$5:E174))</f>
        <v>144</v>
      </c>
    </row>
    <row r="175" spans="1:247" s="214" customFormat="1" ht="33.6">
      <c r="A175" s="316" t="str">
        <f t="shared" si="2"/>
        <v/>
      </c>
      <c r="B175" s="198"/>
      <c r="C175" s="176"/>
      <c r="D175" s="176"/>
      <c r="E175" s="199" t="s">
        <v>496</v>
      </c>
      <c r="F175" s="199"/>
      <c r="G175" s="200"/>
      <c r="H175" s="200"/>
      <c r="I175" s="176"/>
      <c r="M175" s="179">
        <f>IF(E175="","",SUBTOTAL(3,$E$5:E175))</f>
        <v>145</v>
      </c>
    </row>
    <row r="176" spans="1:247" s="214" customFormat="1" ht="50.4">
      <c r="A176" s="316" t="str">
        <f t="shared" ref="A176:A182" si="3">IF(C176&lt;&gt;"",MAX(A167:A175,)+1,"")</f>
        <v/>
      </c>
      <c r="B176" s="198"/>
      <c r="C176" s="176"/>
      <c r="D176" s="176"/>
      <c r="E176" s="199" t="s">
        <v>497</v>
      </c>
      <c r="F176" s="199"/>
      <c r="G176" s="200"/>
      <c r="H176" s="200"/>
      <c r="I176" s="176"/>
      <c r="M176" s="179">
        <f>IF(E176="","",SUBTOTAL(3,$E$5:E176))</f>
        <v>146</v>
      </c>
    </row>
    <row r="177" spans="1:13" s="214" customFormat="1" ht="33.6">
      <c r="A177" s="316" t="str">
        <f t="shared" si="3"/>
        <v/>
      </c>
      <c r="B177" s="198"/>
      <c r="C177" s="176"/>
      <c r="D177" s="176"/>
      <c r="E177" s="199" t="s">
        <v>498</v>
      </c>
      <c r="F177" s="199"/>
      <c r="G177" s="200"/>
      <c r="H177" s="200"/>
      <c r="I177" s="176"/>
      <c r="M177" s="179">
        <f>IF(E177="","",SUBTOTAL(3,$E$5:E177))</f>
        <v>147</v>
      </c>
    </row>
    <row r="178" spans="1:13" s="214" customFormat="1" ht="33.6">
      <c r="A178" s="316" t="str">
        <f t="shared" si="3"/>
        <v/>
      </c>
      <c r="B178" s="198"/>
      <c r="C178" s="176"/>
      <c r="D178" s="176"/>
      <c r="E178" s="199" t="s">
        <v>499</v>
      </c>
      <c r="F178" s="199"/>
      <c r="G178" s="200"/>
      <c r="H178" s="200"/>
      <c r="I178" s="176"/>
      <c r="M178" s="179">
        <f>IF(E178="","",SUBTOTAL(3,$E$5:E178))</f>
        <v>148</v>
      </c>
    </row>
    <row r="179" spans="1:13" s="214" customFormat="1" ht="33.6">
      <c r="A179" s="316" t="str">
        <f t="shared" si="3"/>
        <v/>
      </c>
      <c r="B179" s="198"/>
      <c r="C179" s="176"/>
      <c r="D179" s="176"/>
      <c r="E179" s="199" t="s">
        <v>500</v>
      </c>
      <c r="F179" s="199"/>
      <c r="G179" s="200"/>
      <c r="H179" s="200"/>
      <c r="I179" s="176"/>
      <c r="M179" s="179">
        <f>IF(E179="","",SUBTOTAL(3,$E$5:E179))</f>
        <v>149</v>
      </c>
    </row>
    <row r="180" spans="1:13" s="214" customFormat="1" ht="33.6">
      <c r="A180" s="316" t="str">
        <f t="shared" si="3"/>
        <v/>
      </c>
      <c r="B180" s="198"/>
      <c r="C180" s="176"/>
      <c r="D180" s="176"/>
      <c r="E180" s="199" t="s">
        <v>501</v>
      </c>
      <c r="F180" s="199"/>
      <c r="G180" s="200"/>
      <c r="H180" s="200"/>
      <c r="I180" s="176"/>
      <c r="M180" s="179">
        <f>IF(E180="","",SUBTOTAL(3,$E$5:E180))</f>
        <v>150</v>
      </c>
    </row>
    <row r="181" spans="1:13" s="214" customFormat="1" ht="33.6">
      <c r="A181" s="316" t="str">
        <f t="shared" si="3"/>
        <v/>
      </c>
      <c r="B181" s="198"/>
      <c r="C181" s="176"/>
      <c r="D181" s="176"/>
      <c r="E181" s="199" t="s">
        <v>502</v>
      </c>
      <c r="F181" s="199"/>
      <c r="G181" s="200"/>
      <c r="H181" s="200"/>
      <c r="I181" s="176"/>
      <c r="M181" s="179">
        <f>IF(E181="","",SUBTOTAL(3,$E$5:E181))</f>
        <v>151</v>
      </c>
    </row>
    <row r="182" spans="1:13" s="214" customFormat="1" ht="33.6">
      <c r="A182" s="316" t="str">
        <f t="shared" si="3"/>
        <v/>
      </c>
      <c r="B182" s="198"/>
      <c r="C182" s="176"/>
      <c r="D182" s="176"/>
      <c r="E182" s="199" t="s">
        <v>503</v>
      </c>
      <c r="F182" s="199"/>
      <c r="G182" s="200"/>
      <c r="H182" s="200"/>
      <c r="I182" s="176"/>
      <c r="M182" s="179">
        <f>IF(E182="","",SUBTOTAL(3,$E$5:E182))</f>
        <v>152</v>
      </c>
    </row>
    <row r="183" spans="1:13">
      <c r="A183" s="321" t="s">
        <v>504</v>
      </c>
      <c r="B183" s="219" t="s">
        <v>505</v>
      </c>
      <c r="C183" s="327"/>
      <c r="D183" s="218"/>
      <c r="E183" s="220"/>
      <c r="F183" s="220"/>
      <c r="G183" s="218"/>
      <c r="H183" s="221"/>
      <c r="I183" s="221"/>
      <c r="J183" s="228"/>
      <c r="M183" s="179" t="str">
        <f>IF(E183="","",SUBTOTAL(3,$E$5:E183))</f>
        <v/>
      </c>
    </row>
    <row r="184" spans="1:13" ht="50.4">
      <c r="A184" s="324">
        <f>IF(C184="","",COUNTA($C$4:C184))</f>
        <v>25</v>
      </c>
      <c r="B184" s="191" t="s">
        <v>506</v>
      </c>
      <c r="C184" s="190" t="s">
        <v>5</v>
      </c>
      <c r="D184" s="328" t="s">
        <v>6</v>
      </c>
      <c r="E184" s="193"/>
      <c r="F184" s="193"/>
      <c r="G184" s="194" t="str">
        <f>IF(H184="",,"B")</f>
        <v>B</v>
      </c>
      <c r="H184" s="194" t="str">
        <f>IF(I184&lt;&gt;"",IF(I184&lt;=3,"Đơn giản",IF(I184&lt;=7,"Trung bình","Phức tạp")),"")</f>
        <v>Phức tạp</v>
      </c>
      <c r="I184" s="310">
        <f>COUNTA(E185:E192)</f>
        <v>8</v>
      </c>
      <c r="J184" s="201"/>
      <c r="M184" s="179" t="str">
        <f>IF(E184="","",SUBTOTAL(3,$E$5:E184))</f>
        <v/>
      </c>
    </row>
    <row r="185" spans="1:13" ht="67.2">
      <c r="A185" s="316"/>
      <c r="B185" s="198"/>
      <c r="C185" s="325"/>
      <c r="D185" s="186"/>
      <c r="E185" s="199" t="s">
        <v>507</v>
      </c>
      <c r="F185" s="199"/>
      <c r="G185" s="175"/>
      <c r="H185" s="213"/>
      <c r="I185" s="202"/>
      <c r="J185" s="211"/>
      <c r="M185" s="179">
        <f>IF(E185="","",SUBTOTAL(3,$E$5:E185))</f>
        <v>153</v>
      </c>
    </row>
    <row r="186" spans="1:13" ht="50.4">
      <c r="A186" s="316"/>
      <c r="B186" s="198"/>
      <c r="C186" s="325"/>
      <c r="D186" s="186"/>
      <c r="E186" s="199" t="s">
        <v>508</v>
      </c>
      <c r="F186" s="199"/>
      <c r="G186" s="175"/>
      <c r="H186" s="213"/>
      <c r="I186" s="229"/>
      <c r="J186" s="230"/>
      <c r="M186" s="179">
        <f>IF(E186="","",SUBTOTAL(3,$E$5:E186))</f>
        <v>154</v>
      </c>
    </row>
    <row r="187" spans="1:13" ht="100.8">
      <c r="A187" s="316"/>
      <c r="B187" s="198"/>
      <c r="C187" s="325"/>
      <c r="D187" s="186"/>
      <c r="E187" s="199" t="s">
        <v>509</v>
      </c>
      <c r="F187" s="199"/>
      <c r="G187" s="175"/>
      <c r="H187" s="175"/>
      <c r="I187" s="229"/>
      <c r="J187" s="230"/>
      <c r="M187" s="179">
        <f>IF(E187="","",SUBTOTAL(3,$E$5:E187))</f>
        <v>155</v>
      </c>
    </row>
    <row r="188" spans="1:13" ht="84">
      <c r="A188" s="316"/>
      <c r="B188" s="198"/>
      <c r="C188" s="325"/>
      <c r="D188" s="186"/>
      <c r="E188" s="199" t="s">
        <v>510</v>
      </c>
      <c r="F188" s="199"/>
      <c r="G188" s="175"/>
      <c r="H188" s="213"/>
      <c r="I188" s="229"/>
      <c r="J188" s="230"/>
      <c r="M188" s="179">
        <f>IF(E188="","",SUBTOTAL(3,$E$5:E188))</f>
        <v>156</v>
      </c>
    </row>
    <row r="189" spans="1:13" ht="84">
      <c r="A189" s="316"/>
      <c r="B189" s="198"/>
      <c r="C189" s="325"/>
      <c r="D189" s="186"/>
      <c r="E189" s="199" t="s">
        <v>511</v>
      </c>
      <c r="F189" s="199"/>
      <c r="G189" s="175"/>
      <c r="H189" s="213"/>
      <c r="I189" s="229"/>
      <c r="J189" s="230"/>
      <c r="M189" s="179">
        <f>IF(E189="","",SUBTOTAL(3,$E$5:E189))</f>
        <v>157</v>
      </c>
    </row>
    <row r="190" spans="1:13" ht="67.2">
      <c r="A190" s="316"/>
      <c r="B190" s="198"/>
      <c r="C190" s="325"/>
      <c r="D190" s="186"/>
      <c r="E190" s="223" t="s">
        <v>512</v>
      </c>
      <c r="F190" s="223"/>
      <c r="G190" s="175"/>
      <c r="H190" s="213"/>
      <c r="I190" s="229"/>
      <c r="J190" s="230"/>
      <c r="M190" s="179">
        <f>IF(E190="","",SUBTOTAL(3,$E$5:E190))</f>
        <v>158</v>
      </c>
    </row>
    <row r="191" spans="1:13" ht="67.2">
      <c r="A191" s="316"/>
      <c r="B191" s="198"/>
      <c r="C191" s="325"/>
      <c r="D191" s="186"/>
      <c r="E191" s="199" t="s">
        <v>513</v>
      </c>
      <c r="F191" s="199"/>
      <c r="G191" s="175"/>
      <c r="H191" s="213"/>
      <c r="I191" s="175"/>
      <c r="J191" s="181"/>
      <c r="M191" s="179">
        <f>IF(E191="","",SUBTOTAL(3,$E$5:E191))</f>
        <v>159</v>
      </c>
    </row>
    <row r="192" spans="1:13" ht="67.2">
      <c r="A192" s="316"/>
      <c r="B192" s="198"/>
      <c r="C192" s="325"/>
      <c r="D192" s="186"/>
      <c r="E192" s="199" t="s">
        <v>514</v>
      </c>
      <c r="F192" s="199"/>
      <c r="G192" s="175"/>
      <c r="H192" s="213"/>
      <c r="I192" s="229"/>
      <c r="J192" s="230"/>
      <c r="M192" s="179">
        <f>IF(E192="","",SUBTOTAL(3,$E$5:E192))</f>
        <v>160</v>
      </c>
    </row>
    <row r="193" spans="1:13" ht="50.4">
      <c r="A193" s="324">
        <f>IF(C193="","",COUNTA($C$4:C193))</f>
        <v>26</v>
      </c>
      <c r="B193" s="191" t="s">
        <v>515</v>
      </c>
      <c r="C193" s="190" t="s">
        <v>5</v>
      </c>
      <c r="D193" s="328" t="s">
        <v>6</v>
      </c>
      <c r="E193" s="193"/>
      <c r="F193" s="193"/>
      <c r="G193" s="194" t="str">
        <f>IF(H193="",,"B")</f>
        <v>B</v>
      </c>
      <c r="H193" s="194" t="str">
        <f>IF(I193&lt;&gt;"",IF(I193&lt;=3,"Đơn giản",IF(I193&lt;=7,"Trung bình","Phức tạp")),"")</f>
        <v>Phức tạp</v>
      </c>
      <c r="I193" s="310">
        <f>COUNTA(E194:E201)</f>
        <v>8</v>
      </c>
      <c r="J193" s="230"/>
      <c r="M193" s="179" t="str">
        <f>IF(E193="","",SUBTOTAL(3,$E$5:E193))</f>
        <v/>
      </c>
    </row>
    <row r="194" spans="1:13" ht="84">
      <c r="A194" s="316"/>
      <c r="B194" s="198"/>
      <c r="C194" s="325"/>
      <c r="D194" s="186"/>
      <c r="E194" s="199" t="s">
        <v>516</v>
      </c>
      <c r="F194" s="199"/>
      <c r="G194" s="175"/>
      <c r="H194" s="213"/>
      <c r="I194" s="186"/>
      <c r="J194" s="201"/>
      <c r="M194" s="179">
        <f>IF(E194="","",SUBTOTAL(3,$E$5:E194))</f>
        <v>161</v>
      </c>
    </row>
    <row r="195" spans="1:13" ht="84">
      <c r="A195" s="316"/>
      <c r="B195" s="198"/>
      <c r="C195" s="325"/>
      <c r="D195" s="186"/>
      <c r="E195" s="199" t="s">
        <v>517</v>
      </c>
      <c r="F195" s="199"/>
      <c r="G195" s="175"/>
      <c r="H195" s="213"/>
      <c r="I195" s="202"/>
      <c r="J195" s="211"/>
      <c r="M195" s="179">
        <f>IF(E195="","",SUBTOTAL(3,$E$5:E195))</f>
        <v>162</v>
      </c>
    </row>
    <row r="196" spans="1:13" ht="67.2">
      <c r="A196" s="316"/>
      <c r="B196" s="198"/>
      <c r="C196" s="325"/>
      <c r="D196" s="186"/>
      <c r="E196" s="199" t="s">
        <v>518</v>
      </c>
      <c r="F196" s="199"/>
      <c r="G196" s="175"/>
      <c r="H196" s="213"/>
      <c r="I196" s="229"/>
      <c r="J196" s="230"/>
      <c r="M196" s="179">
        <f>IF(E196="","",SUBTOTAL(3,$E$5:E196))</f>
        <v>163</v>
      </c>
    </row>
    <row r="197" spans="1:13" ht="84">
      <c r="A197" s="316"/>
      <c r="B197" s="198"/>
      <c r="C197" s="325"/>
      <c r="D197" s="186"/>
      <c r="E197" s="199" t="s">
        <v>519</v>
      </c>
      <c r="F197" s="199"/>
      <c r="G197" s="175"/>
      <c r="H197" s="213"/>
      <c r="I197" s="229"/>
      <c r="J197" s="230"/>
      <c r="M197" s="179">
        <f>IF(E197="","",SUBTOTAL(3,$E$5:E197))</f>
        <v>164</v>
      </c>
    </row>
    <row r="198" spans="1:13" ht="84">
      <c r="A198" s="316"/>
      <c r="B198" s="198"/>
      <c r="C198" s="325"/>
      <c r="D198" s="186"/>
      <c r="E198" s="199" t="s">
        <v>520</v>
      </c>
      <c r="F198" s="199"/>
      <c r="G198" s="175"/>
      <c r="H198" s="213"/>
      <c r="I198" s="229"/>
      <c r="J198" s="230"/>
      <c r="M198" s="179">
        <f>IF(E198="","",SUBTOTAL(3,$E$5:E198))</f>
        <v>165</v>
      </c>
    </row>
    <row r="199" spans="1:13" ht="50.4">
      <c r="A199" s="316"/>
      <c r="B199" s="198"/>
      <c r="C199" s="325"/>
      <c r="D199" s="186"/>
      <c r="E199" s="199" t="s">
        <v>521</v>
      </c>
      <c r="F199" s="199"/>
      <c r="G199" s="175"/>
      <c r="H199" s="213"/>
      <c r="I199" s="229"/>
      <c r="J199" s="230"/>
      <c r="M199" s="179">
        <f>IF(E199="","",SUBTOTAL(3,$E$5:E199))</f>
        <v>166</v>
      </c>
    </row>
    <row r="200" spans="1:13" ht="84">
      <c r="A200" s="316"/>
      <c r="B200" s="198"/>
      <c r="C200" s="325"/>
      <c r="D200" s="186"/>
      <c r="E200" s="199" t="s">
        <v>522</v>
      </c>
      <c r="F200" s="199"/>
      <c r="G200" s="175"/>
      <c r="H200" s="213"/>
      <c r="I200" s="229"/>
      <c r="J200" s="230"/>
      <c r="M200" s="179">
        <f>IF(E200="","",SUBTOTAL(3,$E$5:E200))</f>
        <v>167</v>
      </c>
    </row>
    <row r="201" spans="1:13" ht="50.4">
      <c r="A201" s="316"/>
      <c r="B201" s="198"/>
      <c r="C201" s="325"/>
      <c r="D201" s="186"/>
      <c r="E201" s="199" t="s">
        <v>523</v>
      </c>
      <c r="F201" s="199"/>
      <c r="G201" s="175"/>
      <c r="H201" s="213"/>
      <c r="I201" s="229"/>
      <c r="J201" s="230"/>
      <c r="M201" s="179">
        <f>IF(E201="","",SUBTOTAL(3,$E$5:E201))</f>
        <v>168</v>
      </c>
    </row>
    <row r="202" spans="1:13" ht="50.4">
      <c r="A202" s="324">
        <f>IF(C202="","",COUNTA($C$4:C202))</f>
        <v>27</v>
      </c>
      <c r="B202" s="191" t="s">
        <v>524</v>
      </c>
      <c r="C202" s="190" t="s">
        <v>5</v>
      </c>
      <c r="D202" s="328" t="s">
        <v>6</v>
      </c>
      <c r="E202" s="193"/>
      <c r="F202" s="193"/>
      <c r="G202" s="194" t="str">
        <f>IF(H202="",,"B")</f>
        <v>B</v>
      </c>
      <c r="H202" s="194" t="str">
        <f>IF(I202&lt;&gt;"",IF(I202&lt;=3,"Đơn giản",IF(I202&lt;=7,"Trung bình","Phức tạp")),"")</f>
        <v>Phức tạp</v>
      </c>
      <c r="I202" s="310">
        <f>COUNTA(E203:E210)</f>
        <v>8</v>
      </c>
      <c r="J202" s="181"/>
      <c r="M202" s="179" t="str">
        <f>IF(E202="","",SUBTOTAL(3,$E$5:E202))</f>
        <v/>
      </c>
    </row>
    <row r="203" spans="1:13" ht="84">
      <c r="A203" s="316"/>
      <c r="B203" s="197"/>
      <c r="C203" s="325"/>
      <c r="D203" s="186"/>
      <c r="E203" s="199" t="s">
        <v>525</v>
      </c>
      <c r="F203" s="199"/>
      <c r="G203" s="175"/>
      <c r="H203" s="213"/>
      <c r="I203" s="202"/>
      <c r="J203" s="211"/>
      <c r="M203" s="179">
        <f>IF(E203="","",SUBTOTAL(3,$E$5:E203))</f>
        <v>169</v>
      </c>
    </row>
    <row r="204" spans="1:13" ht="67.2">
      <c r="A204" s="316"/>
      <c r="B204" s="197"/>
      <c r="C204" s="325"/>
      <c r="D204" s="186"/>
      <c r="E204" s="199" t="s">
        <v>526</v>
      </c>
      <c r="F204" s="199"/>
      <c r="G204" s="175"/>
      <c r="H204" s="213"/>
      <c r="I204" s="186"/>
      <c r="J204" s="201"/>
      <c r="M204" s="179">
        <f>IF(E204="","",SUBTOTAL(3,$E$5:E204))</f>
        <v>170</v>
      </c>
    </row>
    <row r="205" spans="1:13" ht="67.2">
      <c r="A205" s="316"/>
      <c r="B205" s="197"/>
      <c r="C205" s="325"/>
      <c r="D205" s="186"/>
      <c r="E205" s="199" t="s">
        <v>527</v>
      </c>
      <c r="F205" s="199"/>
      <c r="G205" s="175"/>
      <c r="H205" s="213"/>
      <c r="I205" s="186"/>
      <c r="J205" s="201"/>
      <c r="M205" s="179">
        <f>IF(E205="","",SUBTOTAL(3,$E$5:E205))</f>
        <v>171</v>
      </c>
    </row>
    <row r="206" spans="1:13" ht="67.2">
      <c r="A206" s="316"/>
      <c r="B206" s="197"/>
      <c r="C206" s="325"/>
      <c r="D206" s="186"/>
      <c r="E206" s="199" t="s">
        <v>528</v>
      </c>
      <c r="F206" s="199"/>
      <c r="G206" s="175"/>
      <c r="H206" s="213"/>
      <c r="I206" s="186"/>
      <c r="J206" s="201"/>
      <c r="M206" s="179">
        <f>IF(E206="","",SUBTOTAL(3,$E$5:E206))</f>
        <v>172</v>
      </c>
    </row>
    <row r="207" spans="1:13" ht="84">
      <c r="A207" s="316"/>
      <c r="B207" s="197"/>
      <c r="C207" s="325"/>
      <c r="D207" s="186"/>
      <c r="E207" s="199" t="s">
        <v>529</v>
      </c>
      <c r="F207" s="199"/>
      <c r="G207" s="175"/>
      <c r="H207" s="213"/>
      <c r="I207" s="186"/>
      <c r="J207" s="201"/>
      <c r="M207" s="179">
        <f>IF(E207="","",SUBTOTAL(3,$E$5:E207))</f>
        <v>173</v>
      </c>
    </row>
    <row r="208" spans="1:13" ht="50.4">
      <c r="A208" s="316"/>
      <c r="B208" s="197"/>
      <c r="C208" s="325"/>
      <c r="D208" s="186"/>
      <c r="E208" s="199" t="s">
        <v>530</v>
      </c>
      <c r="F208" s="199"/>
      <c r="G208" s="175"/>
      <c r="H208" s="213"/>
      <c r="I208" s="186"/>
      <c r="J208" s="201"/>
      <c r="M208" s="179">
        <f>IF(E208="","",SUBTOTAL(3,$E$5:E208))</f>
        <v>174</v>
      </c>
    </row>
    <row r="209" spans="1:13" ht="67.2">
      <c r="A209" s="316"/>
      <c r="B209" s="197"/>
      <c r="C209" s="325"/>
      <c r="D209" s="186"/>
      <c r="E209" s="199" t="s">
        <v>531</v>
      </c>
      <c r="F209" s="199"/>
      <c r="G209" s="175"/>
      <c r="H209" s="213"/>
      <c r="I209" s="186"/>
      <c r="J209" s="201"/>
      <c r="M209" s="179">
        <f>IF(E209="","",SUBTOTAL(3,$E$5:E209))</f>
        <v>175</v>
      </c>
    </row>
    <row r="210" spans="1:13" ht="84">
      <c r="A210" s="316"/>
      <c r="B210" s="197"/>
      <c r="C210" s="325"/>
      <c r="D210" s="186"/>
      <c r="E210" s="199" t="s">
        <v>532</v>
      </c>
      <c r="F210" s="199"/>
      <c r="G210" s="175"/>
      <c r="H210" s="213"/>
      <c r="I210" s="229"/>
      <c r="J210" s="230"/>
      <c r="M210" s="179">
        <f>IF(E210="","",SUBTOTAL(3,$E$5:E210))</f>
        <v>176</v>
      </c>
    </row>
    <row r="211" spans="1:13">
      <c r="A211" s="321" t="s">
        <v>533</v>
      </c>
      <c r="B211" s="219" t="s">
        <v>534</v>
      </c>
      <c r="C211" s="327"/>
      <c r="D211" s="218"/>
      <c r="E211" s="231"/>
      <c r="F211" s="231"/>
      <c r="G211" s="218"/>
      <c r="H211" s="221"/>
      <c r="I211" s="221"/>
      <c r="J211" s="230"/>
      <c r="M211" s="179" t="s">
        <v>336</v>
      </c>
    </row>
    <row r="212" spans="1:13" ht="50.4">
      <c r="A212" s="324">
        <f>IF(C212="","",COUNTA($C$4:C212))</f>
        <v>28</v>
      </c>
      <c r="B212" s="191" t="s">
        <v>535</v>
      </c>
      <c r="C212" s="190" t="s">
        <v>5</v>
      </c>
      <c r="D212" s="328" t="s">
        <v>6</v>
      </c>
      <c r="E212" s="193"/>
      <c r="F212" s="193"/>
      <c r="G212" s="194" t="str">
        <f>IF(H212="",,"B")</f>
        <v>B</v>
      </c>
      <c r="H212" s="194" t="str">
        <f>IF(I212&lt;&gt;"",IF(I212&lt;=3,"Đơn giản",IF(I212&lt;=7,"Trung bình","Phức tạp")),"")</f>
        <v>Phức tạp</v>
      </c>
      <c r="I212" s="310">
        <f>COUNTA(E213:E220)</f>
        <v>8</v>
      </c>
      <c r="J212" s="230"/>
      <c r="M212" s="179" t="str">
        <f>IF(E212="","",SUBTOTAL(3,$E$5:E212))</f>
        <v/>
      </c>
    </row>
    <row r="213" spans="1:13" ht="67.2">
      <c r="A213" s="316"/>
      <c r="B213" s="198"/>
      <c r="C213" s="325"/>
      <c r="D213" s="186"/>
      <c r="E213" s="199" t="s">
        <v>536</v>
      </c>
      <c r="F213" s="199"/>
      <c r="G213" s="175"/>
      <c r="H213" s="213"/>
      <c r="I213" s="229"/>
      <c r="J213" s="230"/>
      <c r="M213" s="179">
        <f>IF(E213="","",SUBTOTAL(3,$E$5:E213))</f>
        <v>177</v>
      </c>
    </row>
    <row r="214" spans="1:13" ht="50.4">
      <c r="A214" s="316"/>
      <c r="B214" s="198"/>
      <c r="C214" s="325"/>
      <c r="D214" s="186"/>
      <c r="E214" s="199" t="s">
        <v>537</v>
      </c>
      <c r="F214" s="199"/>
      <c r="G214" s="175"/>
      <c r="H214" s="213"/>
      <c r="I214" s="186"/>
      <c r="J214" s="201"/>
      <c r="M214" s="179">
        <f>IF(E214="","",SUBTOTAL(3,$E$5:E214))</f>
        <v>178</v>
      </c>
    </row>
    <row r="215" spans="1:13" ht="67.2">
      <c r="A215" s="316"/>
      <c r="B215" s="198"/>
      <c r="C215" s="325"/>
      <c r="D215" s="186"/>
      <c r="E215" s="199" t="s">
        <v>538</v>
      </c>
      <c r="F215" s="199"/>
      <c r="G215" s="175"/>
      <c r="H215" s="213"/>
      <c r="I215" s="229"/>
      <c r="J215" s="230"/>
      <c r="M215" s="179">
        <f>IF(E215="","",SUBTOTAL(3,$E$5:E215))</f>
        <v>179</v>
      </c>
    </row>
    <row r="216" spans="1:13" ht="84">
      <c r="A216" s="316"/>
      <c r="B216" s="198"/>
      <c r="C216" s="325"/>
      <c r="D216" s="186"/>
      <c r="E216" s="199" t="s">
        <v>539</v>
      </c>
      <c r="F216" s="199"/>
      <c r="G216" s="175"/>
      <c r="H216" s="213"/>
      <c r="I216" s="229"/>
      <c r="J216" s="230"/>
      <c r="M216" s="179">
        <f>IF(E216="","",SUBTOTAL(3,$E$5:E216))</f>
        <v>180</v>
      </c>
    </row>
    <row r="217" spans="1:13" ht="84">
      <c r="A217" s="316"/>
      <c r="B217" s="198"/>
      <c r="C217" s="325"/>
      <c r="D217" s="186"/>
      <c r="E217" s="199" t="s">
        <v>540</v>
      </c>
      <c r="F217" s="199"/>
      <c r="G217" s="175"/>
      <c r="H217" s="213"/>
      <c r="I217" s="229"/>
      <c r="J217" s="230"/>
      <c r="M217" s="179">
        <f>IF(E217="","",SUBTOTAL(3,$E$5:E217))</f>
        <v>181</v>
      </c>
    </row>
    <row r="218" spans="1:13" ht="84">
      <c r="A218" s="316"/>
      <c r="B218" s="198"/>
      <c r="C218" s="325"/>
      <c r="D218" s="186"/>
      <c r="E218" s="199" t="s">
        <v>541</v>
      </c>
      <c r="F218" s="199"/>
      <c r="G218" s="175"/>
      <c r="H218" s="213"/>
      <c r="I218" s="229"/>
      <c r="J218" s="230"/>
      <c r="M218" s="179">
        <f>IF(E218="","",SUBTOTAL(3,$E$5:E218))</f>
        <v>182</v>
      </c>
    </row>
    <row r="219" spans="1:13" ht="67.2">
      <c r="A219" s="316"/>
      <c r="B219" s="198"/>
      <c r="C219" s="325"/>
      <c r="D219" s="186"/>
      <c r="E219" s="199" t="s">
        <v>542</v>
      </c>
      <c r="F219" s="199"/>
      <c r="G219" s="175"/>
      <c r="H219" s="213"/>
      <c r="I219" s="186"/>
      <c r="J219" s="201"/>
      <c r="M219" s="179">
        <f>IF(E219="","",SUBTOTAL(3,$E$5:E219))</f>
        <v>183</v>
      </c>
    </row>
    <row r="220" spans="1:13" ht="50.4">
      <c r="A220" s="316"/>
      <c r="B220" s="198"/>
      <c r="C220" s="325"/>
      <c r="D220" s="186"/>
      <c r="E220" s="199" t="s">
        <v>1465</v>
      </c>
      <c r="F220" s="199"/>
      <c r="G220" s="175"/>
      <c r="H220" s="213"/>
      <c r="I220" s="229"/>
      <c r="J220" s="230"/>
      <c r="M220" s="179">
        <f>IF(E220="","",SUBTOTAL(3,$E$5:E220))</f>
        <v>184</v>
      </c>
    </row>
    <row r="221" spans="1:13" ht="50.4">
      <c r="A221" s="324">
        <f>IF(C221="","",COUNTA($C$4:C221))</f>
        <v>29</v>
      </c>
      <c r="B221" s="191" t="s">
        <v>543</v>
      </c>
      <c r="C221" s="190" t="s">
        <v>5</v>
      </c>
      <c r="D221" s="328" t="s">
        <v>6</v>
      </c>
      <c r="E221" s="193"/>
      <c r="F221" s="193"/>
      <c r="G221" s="194" t="str">
        <f>IF(H221="",,"B")</f>
        <v>B</v>
      </c>
      <c r="H221" s="194" t="str">
        <f>IF(I221&lt;&gt;"",IF(I221&lt;=3,"Đơn giản",IF(I221&lt;=7,"Trung bình","Phức tạp")),"")</f>
        <v>Phức tạp</v>
      </c>
      <c r="I221" s="310">
        <f>COUNTA(E222:E229)</f>
        <v>8</v>
      </c>
      <c r="J221" s="230"/>
      <c r="M221" s="179" t="str">
        <f>IF(E221="","",SUBTOTAL(3,$E$5:E221))</f>
        <v/>
      </c>
    </row>
    <row r="222" spans="1:13" ht="67.2">
      <c r="A222" s="316"/>
      <c r="B222" s="197"/>
      <c r="C222" s="325"/>
      <c r="D222" s="186"/>
      <c r="E222" s="199" t="s">
        <v>544</v>
      </c>
      <c r="F222" s="199"/>
      <c r="G222" s="175"/>
      <c r="H222" s="213"/>
      <c r="I222" s="229"/>
      <c r="J222" s="230"/>
      <c r="M222" s="179">
        <f>IF(E222="","",SUBTOTAL(3,$E$5:E222))</f>
        <v>185</v>
      </c>
    </row>
    <row r="223" spans="1:13" ht="67.2">
      <c r="A223" s="316"/>
      <c r="B223" s="197"/>
      <c r="C223" s="325"/>
      <c r="D223" s="186"/>
      <c r="E223" s="199" t="s">
        <v>545</v>
      </c>
      <c r="F223" s="199"/>
      <c r="G223" s="175"/>
      <c r="H223" s="213"/>
      <c r="I223" s="229"/>
      <c r="J223" s="230"/>
      <c r="M223" s="179">
        <f>IF(E223="","",SUBTOTAL(3,$E$5:E223))</f>
        <v>186</v>
      </c>
    </row>
    <row r="224" spans="1:13" ht="67.2">
      <c r="A224" s="316"/>
      <c r="B224" s="197"/>
      <c r="C224" s="325"/>
      <c r="D224" s="186"/>
      <c r="E224" s="199" t="s">
        <v>538</v>
      </c>
      <c r="F224" s="199"/>
      <c r="G224" s="175"/>
      <c r="H224" s="213"/>
      <c r="I224" s="186"/>
      <c r="J224" s="201"/>
      <c r="M224" s="179">
        <f>IF(E224="","",SUBTOTAL(3,$E$5:E224))</f>
        <v>187</v>
      </c>
    </row>
    <row r="225" spans="1:13" ht="84">
      <c r="A225" s="316"/>
      <c r="B225" s="197"/>
      <c r="C225" s="325"/>
      <c r="D225" s="186"/>
      <c r="E225" s="199" t="s">
        <v>546</v>
      </c>
      <c r="F225" s="199"/>
      <c r="G225" s="175"/>
      <c r="H225" s="213"/>
      <c r="I225" s="229"/>
      <c r="J225" s="230"/>
      <c r="M225" s="179">
        <f>IF(E225="","",SUBTOTAL(3,$E$5:E225))</f>
        <v>188</v>
      </c>
    </row>
    <row r="226" spans="1:13" ht="84">
      <c r="A226" s="316"/>
      <c r="B226" s="197"/>
      <c r="C226" s="325"/>
      <c r="D226" s="186"/>
      <c r="E226" s="199" t="s">
        <v>547</v>
      </c>
      <c r="F226" s="199"/>
      <c r="G226" s="175"/>
      <c r="H226" s="213"/>
      <c r="I226" s="229"/>
      <c r="J226" s="230"/>
      <c r="M226" s="179">
        <f>IF(E226="","",SUBTOTAL(3,$E$5:E226))</f>
        <v>189</v>
      </c>
    </row>
    <row r="227" spans="1:13" ht="84">
      <c r="A227" s="316"/>
      <c r="B227" s="197"/>
      <c r="C227" s="325"/>
      <c r="D227" s="186"/>
      <c r="E227" s="199" t="s">
        <v>548</v>
      </c>
      <c r="F227" s="199"/>
      <c r="G227" s="175"/>
      <c r="H227" s="213"/>
      <c r="I227" s="229"/>
      <c r="J227" s="230"/>
      <c r="M227" s="179">
        <f>IF(E227="","",SUBTOTAL(3,$E$5:E227))</f>
        <v>190</v>
      </c>
    </row>
    <row r="228" spans="1:13" ht="67.2">
      <c r="A228" s="316"/>
      <c r="B228" s="197"/>
      <c r="C228" s="325"/>
      <c r="D228" s="186"/>
      <c r="E228" s="199" t="s">
        <v>549</v>
      </c>
      <c r="F228" s="199"/>
      <c r="G228" s="175"/>
      <c r="H228" s="213"/>
      <c r="I228" s="229"/>
      <c r="J228" s="230"/>
      <c r="M228" s="179">
        <f>IF(E228="","",SUBTOTAL(3,$E$5:E228))</f>
        <v>191</v>
      </c>
    </row>
    <row r="229" spans="1:13" ht="67.2">
      <c r="A229" s="316"/>
      <c r="B229" s="197"/>
      <c r="C229" s="325"/>
      <c r="D229" s="186"/>
      <c r="E229" s="199" t="s">
        <v>1466</v>
      </c>
      <c r="F229" s="199"/>
      <c r="G229" s="175"/>
      <c r="H229" s="213"/>
      <c r="I229" s="186"/>
      <c r="J229" s="201"/>
      <c r="M229" s="179">
        <f>IF(E229="","",SUBTOTAL(3,$E$5:E229))</f>
        <v>192</v>
      </c>
    </row>
    <row r="230" spans="1:13" ht="33.6">
      <c r="A230" s="321" t="s">
        <v>550</v>
      </c>
      <c r="B230" s="219" t="s">
        <v>551</v>
      </c>
      <c r="C230" s="218"/>
      <c r="D230" s="218"/>
      <c r="E230" s="219"/>
      <c r="F230" s="219"/>
      <c r="G230" s="218"/>
      <c r="H230" s="218"/>
      <c r="I230" s="218"/>
      <c r="J230" s="230"/>
      <c r="M230" s="179" t="str">
        <f>IF(E230="","",SUBTOTAL(3,$E$5:E230))</f>
        <v/>
      </c>
    </row>
    <row r="231" spans="1:13" ht="50.4">
      <c r="A231" s="324">
        <f>IF(C231="","",COUNTA($C$4:C231))</f>
        <v>30</v>
      </c>
      <c r="B231" s="232" t="s">
        <v>552</v>
      </c>
      <c r="C231" s="190" t="s">
        <v>5</v>
      </c>
      <c r="D231" s="328" t="s">
        <v>6</v>
      </c>
      <c r="E231" s="191"/>
      <c r="F231" s="191"/>
      <c r="G231" s="190" t="s">
        <v>18</v>
      </c>
      <c r="H231" s="194" t="str">
        <f>IF(I231&lt;&gt;"",IF(I231&lt;=3,"Đơn giản",IF(I231&lt;=7,"Trung bình","Phức tạp")),"")</f>
        <v>Phức tạp</v>
      </c>
      <c r="I231" s="310">
        <f>COUNTA(E232:E241)</f>
        <v>10</v>
      </c>
      <c r="J231" s="230"/>
      <c r="M231" s="179" t="str">
        <f>IF(E231="","",SUBTOTAL(3,$E$5:E231))</f>
        <v/>
      </c>
    </row>
    <row r="232" spans="1:13" ht="67.2">
      <c r="A232" s="323"/>
      <c r="B232" s="198"/>
      <c r="C232" s="207"/>
      <c r="D232" s="207"/>
      <c r="E232" s="208" t="s">
        <v>1467</v>
      </c>
      <c r="F232" s="208"/>
      <c r="G232" s="202"/>
      <c r="H232" s="233"/>
      <c r="I232" s="229"/>
      <c r="J232" s="230"/>
      <c r="M232" s="179">
        <f>IF(E232="","",SUBTOTAL(3,$E$5:E232))</f>
        <v>193</v>
      </c>
    </row>
    <row r="233" spans="1:13" ht="67.2">
      <c r="A233" s="323"/>
      <c r="B233" s="198"/>
      <c r="C233" s="207"/>
      <c r="D233" s="207"/>
      <c r="E233" s="208" t="s">
        <v>1468</v>
      </c>
      <c r="F233" s="208"/>
      <c r="G233" s="202"/>
      <c r="H233" s="233"/>
      <c r="I233" s="229"/>
      <c r="J233" s="230"/>
      <c r="M233" s="179">
        <f>IF(E233="","",SUBTOTAL(3,$E$5:E233))</f>
        <v>194</v>
      </c>
    </row>
    <row r="234" spans="1:13" ht="67.2">
      <c r="A234" s="323"/>
      <c r="B234" s="198"/>
      <c r="C234" s="207"/>
      <c r="D234" s="207"/>
      <c r="E234" s="208" t="s">
        <v>1469</v>
      </c>
      <c r="F234" s="208"/>
      <c r="G234" s="202"/>
      <c r="H234" s="233"/>
      <c r="I234" s="186"/>
      <c r="J234" s="201"/>
      <c r="M234" s="179">
        <f>IF(E234="","",SUBTOTAL(3,$E$5:E234))</f>
        <v>195</v>
      </c>
    </row>
    <row r="235" spans="1:13" ht="50.4">
      <c r="A235" s="323"/>
      <c r="B235" s="198"/>
      <c r="C235" s="207"/>
      <c r="D235" s="207"/>
      <c r="E235" s="208" t="s">
        <v>1470</v>
      </c>
      <c r="F235" s="208"/>
      <c r="G235" s="202"/>
      <c r="H235" s="233"/>
      <c r="I235" s="229"/>
      <c r="J235" s="230"/>
      <c r="M235" s="179">
        <f>IF(E235="","",SUBTOTAL(3,$E$5:E235))</f>
        <v>196</v>
      </c>
    </row>
    <row r="236" spans="1:13" ht="67.2">
      <c r="A236" s="323"/>
      <c r="B236" s="198"/>
      <c r="C236" s="207"/>
      <c r="D236" s="207"/>
      <c r="E236" s="208" t="s">
        <v>1471</v>
      </c>
      <c r="F236" s="208"/>
      <c r="G236" s="202"/>
      <c r="H236" s="233"/>
      <c r="I236" s="202"/>
      <c r="J236" s="211"/>
      <c r="M236" s="179">
        <f>IF(E236="","",SUBTOTAL(3,$E$5:E236))</f>
        <v>197</v>
      </c>
    </row>
    <row r="237" spans="1:13" ht="50.4">
      <c r="A237" s="323"/>
      <c r="B237" s="198"/>
      <c r="C237" s="207"/>
      <c r="D237" s="207"/>
      <c r="E237" s="208" t="s">
        <v>1472</v>
      </c>
      <c r="F237" s="208"/>
      <c r="G237" s="202"/>
      <c r="H237" s="233"/>
      <c r="I237" s="229"/>
      <c r="J237" s="230"/>
      <c r="M237" s="179">
        <f>IF(E237="","",SUBTOTAL(3,$E$5:E237))</f>
        <v>198</v>
      </c>
    </row>
    <row r="238" spans="1:13" ht="67.2">
      <c r="A238" s="323"/>
      <c r="B238" s="198"/>
      <c r="C238" s="207"/>
      <c r="D238" s="207"/>
      <c r="E238" s="208" t="s">
        <v>1473</v>
      </c>
      <c r="F238" s="208"/>
      <c r="G238" s="202"/>
      <c r="H238" s="233"/>
      <c r="I238" s="229"/>
      <c r="J238" s="230"/>
      <c r="M238" s="179">
        <f>IF(E238="","",SUBTOTAL(3,$E$5:E238))</f>
        <v>199</v>
      </c>
    </row>
    <row r="239" spans="1:13" ht="50.4">
      <c r="A239" s="323"/>
      <c r="B239" s="198"/>
      <c r="C239" s="207"/>
      <c r="D239" s="207"/>
      <c r="E239" s="208" t="s">
        <v>1474</v>
      </c>
      <c r="F239" s="208"/>
      <c r="G239" s="202"/>
      <c r="H239" s="233"/>
      <c r="I239" s="229"/>
      <c r="J239" s="230"/>
      <c r="M239" s="179">
        <f>IF(E239="","",SUBTOTAL(3,$E$5:E239))</f>
        <v>200</v>
      </c>
    </row>
    <row r="240" spans="1:13" ht="67.2">
      <c r="A240" s="323"/>
      <c r="B240" s="198"/>
      <c r="C240" s="207"/>
      <c r="D240" s="207"/>
      <c r="E240" s="208" t="s">
        <v>1475</v>
      </c>
      <c r="F240" s="208"/>
      <c r="G240" s="202"/>
      <c r="H240" s="233"/>
      <c r="I240" s="229"/>
      <c r="J240" s="230"/>
      <c r="M240" s="179">
        <f>IF(E240="","",SUBTOTAL(3,$E$5:E240))</f>
        <v>201</v>
      </c>
    </row>
    <row r="241" spans="1:13" ht="50.4">
      <c r="A241" s="323"/>
      <c r="B241" s="198"/>
      <c r="C241" s="207"/>
      <c r="D241" s="207"/>
      <c r="E241" s="208" t="s">
        <v>1476</v>
      </c>
      <c r="F241" s="208"/>
      <c r="G241" s="202"/>
      <c r="H241" s="233"/>
      <c r="I241" s="202"/>
      <c r="J241" s="211"/>
      <c r="M241" s="179">
        <f>IF(E241="","",SUBTOTAL(3,$E$5:E241))</f>
        <v>202</v>
      </c>
    </row>
    <row r="242" spans="1:13" ht="50.4">
      <c r="A242" s="324">
        <f>IF(C242="","",COUNTA($C$4:C242))</f>
        <v>31</v>
      </c>
      <c r="B242" s="232" t="s">
        <v>553</v>
      </c>
      <c r="C242" s="190" t="s">
        <v>5</v>
      </c>
      <c r="D242" s="328" t="s">
        <v>6</v>
      </c>
      <c r="E242" s="191"/>
      <c r="F242" s="191"/>
      <c r="G242" s="190" t="s">
        <v>18</v>
      </c>
      <c r="H242" s="194" t="str">
        <f>IF(I242&lt;&gt;"",IF(I242&lt;=3,"Đơn giản",IF(I242&lt;=7,"Trung bình","Phức tạp")),"")</f>
        <v>Phức tạp</v>
      </c>
      <c r="I242" s="310">
        <f>COUNTA(E243:E252)</f>
        <v>10</v>
      </c>
      <c r="J242" s="230"/>
      <c r="M242" s="179" t="str">
        <f>IF(E242="","",SUBTOTAL(3,$E$5:E242))</f>
        <v/>
      </c>
    </row>
    <row r="243" spans="1:13" ht="67.2">
      <c r="A243" s="323"/>
      <c r="B243" s="198"/>
      <c r="C243" s="207"/>
      <c r="D243" s="207"/>
      <c r="E243" s="208" t="s">
        <v>1477</v>
      </c>
      <c r="F243" s="208"/>
      <c r="G243" s="202"/>
      <c r="H243" s="233"/>
      <c r="I243" s="229"/>
      <c r="J243" s="230"/>
      <c r="M243" s="179">
        <f>IF(E243="","",SUBTOTAL(3,$E$5:E243))</f>
        <v>203</v>
      </c>
    </row>
    <row r="244" spans="1:13" ht="67.2">
      <c r="A244" s="323"/>
      <c r="B244" s="198"/>
      <c r="C244" s="207"/>
      <c r="D244" s="207"/>
      <c r="E244" s="208" t="s">
        <v>1478</v>
      </c>
      <c r="F244" s="208"/>
      <c r="G244" s="202"/>
      <c r="H244" s="233"/>
      <c r="I244" s="186"/>
      <c r="J244" s="201"/>
      <c r="M244" s="179">
        <f>IF(E244="","",SUBTOTAL(3,$E$5:E244))</f>
        <v>204</v>
      </c>
    </row>
    <row r="245" spans="1:13" ht="67.2">
      <c r="A245" s="323"/>
      <c r="B245" s="198"/>
      <c r="C245" s="207"/>
      <c r="D245" s="207"/>
      <c r="E245" s="208" t="s">
        <v>1479</v>
      </c>
      <c r="F245" s="208"/>
      <c r="G245" s="202"/>
      <c r="H245" s="233"/>
      <c r="I245" s="229"/>
      <c r="J245" s="230"/>
      <c r="M245" s="179">
        <f>IF(E245="","",SUBTOTAL(3,$E$5:E245))</f>
        <v>205</v>
      </c>
    </row>
    <row r="246" spans="1:13" ht="50.4">
      <c r="A246" s="323"/>
      <c r="B246" s="198"/>
      <c r="C246" s="207"/>
      <c r="D246" s="207"/>
      <c r="E246" s="208" t="s">
        <v>1480</v>
      </c>
      <c r="F246" s="208"/>
      <c r="G246" s="202"/>
      <c r="H246" s="233"/>
      <c r="I246" s="229"/>
      <c r="J246" s="230"/>
      <c r="M246" s="179">
        <f>IF(E246="","",SUBTOTAL(3,$E$5:E246))</f>
        <v>206</v>
      </c>
    </row>
    <row r="247" spans="1:13" ht="84">
      <c r="A247" s="323"/>
      <c r="B247" s="198"/>
      <c r="C247" s="207"/>
      <c r="D247" s="207"/>
      <c r="E247" s="208" t="s">
        <v>1481</v>
      </c>
      <c r="F247" s="208"/>
      <c r="G247" s="202"/>
      <c r="H247" s="233"/>
      <c r="I247" s="229"/>
      <c r="J247" s="230"/>
      <c r="M247" s="179">
        <f>IF(E247="","",SUBTOTAL(3,$E$5:E247))</f>
        <v>207</v>
      </c>
    </row>
    <row r="248" spans="1:13" ht="50.4">
      <c r="A248" s="323"/>
      <c r="B248" s="198"/>
      <c r="C248" s="207"/>
      <c r="D248" s="207"/>
      <c r="E248" s="208" t="s">
        <v>1482</v>
      </c>
      <c r="F248" s="208"/>
      <c r="G248" s="202"/>
      <c r="H248" s="233"/>
      <c r="I248" s="234"/>
      <c r="J248" s="187"/>
      <c r="M248" s="179">
        <f>IF(E248="","",SUBTOTAL(3,$E$5:E248))</f>
        <v>208</v>
      </c>
    </row>
    <row r="249" spans="1:13" ht="84">
      <c r="A249" s="323"/>
      <c r="B249" s="198"/>
      <c r="C249" s="207"/>
      <c r="D249" s="207"/>
      <c r="E249" s="208" t="s">
        <v>1483</v>
      </c>
      <c r="F249" s="208"/>
      <c r="G249" s="202"/>
      <c r="H249" s="233"/>
      <c r="I249" s="175"/>
      <c r="J249" s="181"/>
      <c r="M249" s="179">
        <f>IF(E249="","",SUBTOTAL(3,$E$5:E249))</f>
        <v>209</v>
      </c>
    </row>
    <row r="250" spans="1:13" ht="50.4">
      <c r="A250" s="323"/>
      <c r="B250" s="198"/>
      <c r="C250" s="207"/>
      <c r="D250" s="207"/>
      <c r="E250" s="208" t="s">
        <v>1484</v>
      </c>
      <c r="F250" s="208"/>
      <c r="G250" s="202"/>
      <c r="H250" s="233"/>
      <c r="I250" s="186"/>
      <c r="J250" s="201"/>
      <c r="M250" s="179">
        <f>IF(E250="","",SUBTOTAL(3,$E$5:E250))</f>
        <v>210</v>
      </c>
    </row>
    <row r="251" spans="1:13" ht="67.2">
      <c r="A251" s="323"/>
      <c r="B251" s="198"/>
      <c r="C251" s="207"/>
      <c r="D251" s="207"/>
      <c r="E251" s="208" t="s">
        <v>1485</v>
      </c>
      <c r="F251" s="208"/>
      <c r="G251" s="202"/>
      <c r="H251" s="233"/>
      <c r="I251" s="202"/>
      <c r="J251" s="211"/>
      <c r="M251" s="179">
        <f>IF(E251="","",SUBTOTAL(3,$E$5:E251))</f>
        <v>211</v>
      </c>
    </row>
    <row r="252" spans="1:13" ht="50.4">
      <c r="A252" s="323"/>
      <c r="B252" s="198"/>
      <c r="C252" s="207"/>
      <c r="D252" s="207"/>
      <c r="E252" s="208" t="s">
        <v>1486</v>
      </c>
      <c r="F252" s="208"/>
      <c r="G252" s="202"/>
      <c r="H252" s="233"/>
      <c r="I252" s="229"/>
      <c r="J252" s="230"/>
      <c r="M252" s="179">
        <v>0</v>
      </c>
    </row>
    <row r="253" spans="1:13" ht="50.4">
      <c r="A253" s="324">
        <f>IF(C253="","",COUNTA($C$4:C253))</f>
        <v>32</v>
      </c>
      <c r="B253" s="232" t="s">
        <v>554</v>
      </c>
      <c r="C253" s="190" t="s">
        <v>5</v>
      </c>
      <c r="D253" s="328" t="s">
        <v>6</v>
      </c>
      <c r="E253" s="191"/>
      <c r="F253" s="191"/>
      <c r="G253" s="190" t="s">
        <v>18</v>
      </c>
      <c r="H253" s="194" t="str">
        <f>IF(I253&lt;&gt;"",IF(I253&lt;=3,"Đơn giản",IF(I253&lt;=7,"Trung bình","Phức tạp")),"")</f>
        <v>Phức tạp</v>
      </c>
      <c r="I253" s="310">
        <f>COUNTA(E254:E263)</f>
        <v>10</v>
      </c>
      <c r="J253" s="230"/>
      <c r="M253" s="179" t="str">
        <f>IF(E253="","",SUBTOTAL(3,$E$5:E253))</f>
        <v/>
      </c>
    </row>
    <row r="254" spans="1:13" ht="67.2">
      <c r="A254" s="323"/>
      <c r="B254" s="198"/>
      <c r="C254" s="207"/>
      <c r="D254" s="207"/>
      <c r="E254" s="208" t="s">
        <v>1487</v>
      </c>
      <c r="F254" s="208"/>
      <c r="G254" s="202"/>
      <c r="H254" s="233"/>
      <c r="I254" s="186"/>
      <c r="J254" s="201"/>
      <c r="M254" s="179">
        <f>IF(E254="","",SUBTOTAL(3,$E$5:E254))</f>
        <v>213</v>
      </c>
    </row>
    <row r="255" spans="1:13" ht="84">
      <c r="A255" s="323"/>
      <c r="B255" s="198"/>
      <c r="C255" s="207"/>
      <c r="D255" s="207"/>
      <c r="E255" s="208" t="s">
        <v>1488</v>
      </c>
      <c r="F255" s="208"/>
      <c r="G255" s="202"/>
      <c r="H255" s="233"/>
      <c r="I255" s="202"/>
      <c r="J255" s="211"/>
      <c r="M255" s="179">
        <f>IF(E255="","",SUBTOTAL(3,$E$5:E255))</f>
        <v>214</v>
      </c>
    </row>
    <row r="256" spans="1:13" ht="67.2">
      <c r="A256" s="323"/>
      <c r="B256" s="198"/>
      <c r="C256" s="207"/>
      <c r="D256" s="207"/>
      <c r="E256" s="208" t="s">
        <v>1489</v>
      </c>
      <c r="F256" s="208"/>
      <c r="G256" s="202"/>
      <c r="H256" s="233"/>
      <c r="I256" s="229"/>
      <c r="J256" s="230"/>
      <c r="M256" s="179">
        <f>IF(E256="","",SUBTOTAL(3,$E$5:E256))</f>
        <v>215</v>
      </c>
    </row>
    <row r="257" spans="1:13" ht="67.2">
      <c r="A257" s="323"/>
      <c r="B257" s="198"/>
      <c r="C257" s="207"/>
      <c r="D257" s="207"/>
      <c r="E257" s="208" t="s">
        <v>1490</v>
      </c>
      <c r="F257" s="208"/>
      <c r="G257" s="202"/>
      <c r="H257" s="233"/>
      <c r="I257" s="229"/>
      <c r="J257" s="230"/>
      <c r="M257" s="179">
        <f>IF(E257="","",SUBTOTAL(3,$E$5:E257))</f>
        <v>216</v>
      </c>
    </row>
    <row r="258" spans="1:13" ht="84">
      <c r="A258" s="323"/>
      <c r="B258" s="198"/>
      <c r="C258" s="207"/>
      <c r="D258" s="207"/>
      <c r="E258" s="208" t="s">
        <v>1491</v>
      </c>
      <c r="F258" s="208"/>
      <c r="G258" s="202"/>
      <c r="H258" s="233"/>
      <c r="I258" s="229"/>
      <c r="J258" s="230"/>
      <c r="M258" s="179">
        <f>IF(E258="","",SUBTOTAL(3,$E$5:E258))</f>
        <v>217</v>
      </c>
    </row>
    <row r="259" spans="1:13" ht="67.2">
      <c r="A259" s="323"/>
      <c r="B259" s="198"/>
      <c r="C259" s="207"/>
      <c r="D259" s="207"/>
      <c r="E259" s="208" t="s">
        <v>1492</v>
      </c>
      <c r="F259" s="208"/>
      <c r="G259" s="202"/>
      <c r="H259" s="233"/>
      <c r="I259" s="229"/>
      <c r="J259" s="230"/>
      <c r="M259" s="179">
        <f>IF(E259="","",SUBTOTAL(3,$E$5:E259))</f>
        <v>218</v>
      </c>
    </row>
    <row r="260" spans="1:13" ht="84">
      <c r="A260" s="323"/>
      <c r="B260" s="198"/>
      <c r="C260" s="207"/>
      <c r="D260" s="207"/>
      <c r="E260" s="208" t="s">
        <v>1493</v>
      </c>
      <c r="F260" s="208"/>
      <c r="G260" s="202"/>
      <c r="H260" s="233"/>
      <c r="I260" s="202"/>
      <c r="J260" s="211"/>
      <c r="M260" s="179">
        <f>IF(E260="","",SUBTOTAL(3,$E$5:E260))</f>
        <v>219</v>
      </c>
    </row>
    <row r="261" spans="1:13" ht="67.2">
      <c r="A261" s="323"/>
      <c r="B261" s="198"/>
      <c r="C261" s="207"/>
      <c r="D261" s="207"/>
      <c r="E261" s="208" t="s">
        <v>1494</v>
      </c>
      <c r="F261" s="208"/>
      <c r="G261" s="202"/>
      <c r="H261" s="233"/>
      <c r="I261" s="229"/>
      <c r="J261" s="230"/>
      <c r="M261" s="179">
        <f>IF(E261="","",SUBTOTAL(3,$E$5:E261))</f>
        <v>220</v>
      </c>
    </row>
    <row r="262" spans="1:13" ht="84">
      <c r="A262" s="323"/>
      <c r="B262" s="198"/>
      <c r="C262" s="207"/>
      <c r="D262" s="207"/>
      <c r="E262" s="208" t="s">
        <v>1495</v>
      </c>
      <c r="F262" s="208"/>
      <c r="G262" s="202"/>
      <c r="H262" s="233"/>
      <c r="I262" s="229"/>
      <c r="J262" s="230"/>
      <c r="M262" s="179">
        <f>IF(E262="","",SUBTOTAL(3,$E$5:E262))</f>
        <v>221</v>
      </c>
    </row>
    <row r="263" spans="1:13" ht="67.2">
      <c r="A263" s="323"/>
      <c r="B263" s="198"/>
      <c r="C263" s="207"/>
      <c r="D263" s="207"/>
      <c r="E263" s="208" t="s">
        <v>1496</v>
      </c>
      <c r="F263" s="208"/>
      <c r="G263" s="202"/>
      <c r="H263" s="233"/>
      <c r="I263" s="229"/>
      <c r="J263" s="230"/>
      <c r="M263" s="179">
        <f>IF(E263="","",SUBTOTAL(3,$E$5:E263))</f>
        <v>222</v>
      </c>
    </row>
    <row r="264" spans="1:13" ht="50.4">
      <c r="A264" s="324">
        <f>IF(C264="","",COUNTA($C$4:C264))</f>
        <v>33</v>
      </c>
      <c r="B264" s="232" t="s">
        <v>555</v>
      </c>
      <c r="C264" s="190" t="s">
        <v>5</v>
      </c>
      <c r="D264" s="328" t="s">
        <v>6</v>
      </c>
      <c r="E264" s="191"/>
      <c r="F264" s="191"/>
      <c r="G264" s="190" t="s">
        <v>18</v>
      </c>
      <c r="H264" s="194" t="str">
        <f>IF(I264&lt;&gt;"",IF(I264&lt;=3,"Đơn giản",IF(I264&lt;=7,"Trung bình","Phức tạp")),"")</f>
        <v>Phức tạp</v>
      </c>
      <c r="I264" s="310">
        <f>COUNTA(E265:E274)</f>
        <v>10</v>
      </c>
      <c r="J264" s="201"/>
      <c r="M264" s="179" t="str">
        <f>IF(E264="","",SUBTOTAL(3,$E$5:E264))</f>
        <v/>
      </c>
    </row>
    <row r="265" spans="1:13" ht="67.2">
      <c r="A265" s="323"/>
      <c r="B265" s="198"/>
      <c r="C265" s="207"/>
      <c r="D265" s="207"/>
      <c r="E265" s="208" t="str">
        <f>_xlfn.CONCAT("Người dùng click chọn lưu báo cáo rồi chọn thư mục và thay đổi tên báo cáo muốn lưu rồi ấn lưu; Hệ thống lưu báo cáo theo thông tin người dùng nhập cho ",B264)</f>
        <v>Người dùng click chọn lưu báo cáo rồi chọn thư mục và thay đổi tên báo cáo muốn lưu rồi ấn lưu; Hệ thống lưu báo cáo theo thông tin người dùng nhập cho Báo cáo trực quan ngành Giao thông Vận tải</v>
      </c>
      <c r="F265" s="208"/>
      <c r="G265" s="202"/>
      <c r="H265" s="233"/>
      <c r="I265" s="229"/>
      <c r="J265" s="230"/>
      <c r="M265" s="179">
        <f>IF(E265="","",SUBTOTAL(3,$E$5:E265))</f>
        <v>223</v>
      </c>
    </row>
    <row r="266" spans="1:13" ht="67.2">
      <c r="A266" s="323"/>
      <c r="B266" s="198"/>
      <c r="C266" s="207"/>
      <c r="D266" s="207"/>
      <c r="E266" s="208" t="str">
        <f>_xlfn.CONCAT("Người dùng click chọn Chuyển sang thư mục khác và chọn thư mục muốn chuyển sang rồi ấn OK; Hệ thống chuyển báo cáo sang thư mục mà người dùng chọn cho ",B264)</f>
        <v>Người dùng click chọn Chuyển sang thư mục khác và chọn thư mục muốn chuyển sang rồi ấn OK; Hệ thống chuyển báo cáo sang thư mục mà người dùng chọn cho Báo cáo trực quan ngành Giao thông Vận tải</v>
      </c>
      <c r="F266" s="208"/>
      <c r="G266" s="202"/>
      <c r="H266" s="233"/>
      <c r="I266" s="229"/>
      <c r="J266" s="230"/>
      <c r="M266" s="179">
        <f>IF(E266="","",SUBTOTAL(3,$E$5:E266))</f>
        <v>224</v>
      </c>
    </row>
    <row r="267" spans="1:13" ht="67.2">
      <c r="A267" s="323"/>
      <c r="B267" s="198"/>
      <c r="C267" s="207"/>
      <c r="D267" s="207"/>
      <c r="E267" s="208" t="str">
        <f>_xlfn.CONCAT("Người dùng click chọn Chia sẻ bảng biểu, chọn bật chế độ Công khai; Hệ thống sẽ sinh ra 1 đường dẫn chia sẻ báo cáo cho người dùng cho ",B264)</f>
        <v>Người dùng click chọn Chia sẻ bảng biểu, chọn bật chế độ Công khai; Hệ thống sẽ sinh ra 1 đường dẫn chia sẻ báo cáo cho người dùng cho Báo cáo trực quan ngành Giao thông Vận tải</v>
      </c>
      <c r="F267" s="208"/>
      <c r="G267" s="202"/>
      <c r="H267" s="233"/>
      <c r="I267" s="229"/>
      <c r="J267" s="230"/>
      <c r="M267" s="179">
        <f>IF(E267="","",SUBTOTAL(3,$E$5:E267))</f>
        <v>225</v>
      </c>
    </row>
    <row r="268" spans="1:13" ht="50.4">
      <c r="A268" s="323"/>
      <c r="B268" s="198"/>
      <c r="C268" s="207"/>
      <c r="D268" s="207"/>
      <c r="E268" s="208" t="str">
        <f>_xlfn.CONCAT("Người dùng chọn Làm mới bảng biểu, hệ thống cập nhật lại dữ liệu mới nhất từ Server để hiển thị cho người dùng cho ",B264)</f>
        <v>Người dùng chọn Làm mới bảng biểu, hệ thống cập nhật lại dữ liệu mới nhất từ Server để hiển thị cho người dùng cho Báo cáo trực quan ngành Giao thông Vận tải</v>
      </c>
      <c r="F268" s="208"/>
      <c r="G268" s="202"/>
      <c r="H268" s="233"/>
      <c r="I268" s="175"/>
      <c r="J268" s="181"/>
      <c r="M268" s="179">
        <f>IF(E268="","",SUBTOTAL(3,$E$5:E268))</f>
        <v>226</v>
      </c>
    </row>
    <row r="269" spans="1:13" ht="84">
      <c r="A269" s="323"/>
      <c r="B269" s="198"/>
      <c r="C269" s="207"/>
      <c r="D269" s="207"/>
      <c r="E269" s="208" t="str">
        <f>_xlfn.CONCAT("Người dùng chọn Đặt khoảng thời gian tự động làm mới và lựa chọn thời gian làm mới; Hệ thống lưu lại cấu hình và  cập nhật lại dữ liệu mới nhất từ Server theo chu kỳ người dùng chọn cho ",B264)</f>
        <v>Người dùng chọn Đặt khoảng thời gian tự động làm mới và lựa chọn thời gian làm mới; Hệ thống lưu lại cấu hình và  cập nhật lại dữ liệu mới nhất từ Server theo chu kỳ người dùng chọn cho Báo cáo trực quan ngành Giao thông Vận tải</v>
      </c>
      <c r="F269" s="208"/>
      <c r="G269" s="202"/>
      <c r="H269" s="233"/>
      <c r="I269" s="229"/>
      <c r="J269" s="230"/>
      <c r="M269" s="179">
        <f>IF(E269="","",SUBTOTAL(3,$E$5:E269))</f>
        <v>227</v>
      </c>
    </row>
    <row r="270" spans="1:13" ht="50.4">
      <c r="A270" s="323"/>
      <c r="B270" s="198"/>
      <c r="C270" s="207"/>
      <c r="D270" s="207"/>
      <c r="E270" s="208" t="str">
        <f>_xlfn.CONCAT("Người dùng chọn nút Tải dưới dạng ảnh, hệ thống xuất ra file ảnh của báo cáo và trả về cho người dùng cho ",B264)</f>
        <v>Người dùng chọn nút Tải dưới dạng ảnh, hệ thống xuất ra file ảnh của báo cáo và trả về cho người dùng cho Báo cáo trực quan ngành Giao thông Vận tải</v>
      </c>
      <c r="F270" s="208"/>
      <c r="G270" s="202"/>
      <c r="H270" s="233"/>
      <c r="I270" s="202"/>
      <c r="J270" s="203"/>
      <c r="M270" s="179">
        <f>IF(E270="","",SUBTOTAL(3,$E$5:E270))</f>
        <v>228</v>
      </c>
    </row>
    <row r="271" spans="1:13" ht="67.2">
      <c r="A271" s="323"/>
      <c r="B271" s="198"/>
      <c r="C271" s="207"/>
      <c r="D271" s="207"/>
      <c r="E271" s="208" t="str">
        <f>_xlfn.CONCAT("Người dùng chọn Đặt thời gian tự động chuyển Tab, lựa chọn thời gian tự động chuyển; Hệ thống tự động chuyển giữa các Tab cảu báo cáo theo thời gian người dùng thiết lập cho ",B264)</f>
        <v>Người dùng chọn Đặt thời gian tự động chuyển Tab, lựa chọn thời gian tự động chuyển; Hệ thống tự động chuyển giữa các Tab cảu báo cáo theo thời gian người dùng thiết lập cho Báo cáo trực quan ngành Giao thông Vận tải</v>
      </c>
      <c r="F271" s="208"/>
      <c r="G271" s="202"/>
      <c r="H271" s="233"/>
      <c r="I271" s="202"/>
      <c r="J271" s="211"/>
      <c r="M271" s="179">
        <f>IF(E271="","",SUBTOTAL(3,$E$5:E271))</f>
        <v>229</v>
      </c>
    </row>
    <row r="272" spans="1:13" ht="50.4">
      <c r="A272" s="323"/>
      <c r="B272" s="198"/>
      <c r="C272" s="207"/>
      <c r="D272" s="207"/>
      <c r="E272" s="208" t="str">
        <f>_xlfn.CONCAT("Người dùng chọn bật chế độ toàn màn hình: Hệ thống chuyển sang chế độ hiển thị toàn màn hình cho người dùng cho ",B264)</f>
        <v>Người dùng chọn bật chế độ toàn màn hình: Hệ thống chuyển sang chế độ hiển thị toàn màn hình cho người dùng cho Báo cáo trực quan ngành Giao thông Vận tải</v>
      </c>
      <c r="F272" s="208"/>
      <c r="G272" s="202"/>
      <c r="H272" s="233"/>
      <c r="I272" s="202"/>
      <c r="J272" s="211"/>
      <c r="M272" s="179">
        <f>IF(E272="","",SUBTOTAL(3,$E$5:E272))</f>
        <v>230</v>
      </c>
    </row>
    <row r="273" spans="1:13" ht="67.2">
      <c r="A273" s="323"/>
      <c r="B273" s="198"/>
      <c r="C273" s="207"/>
      <c r="D273" s="207"/>
      <c r="E273" s="208" t="str">
        <f>_xlfn.CONCAT("Người dùng chọn nút yêu thích; Hệ thống lưu báo cáo vào danh sách yêu thích. Người dùng chọn lại nút yêu thích; hệ thống xóa báo cáo khỏi danh sách yêu thích cho ",B264)</f>
        <v>Người dùng chọn nút yêu thích; Hệ thống lưu báo cáo vào danh sách yêu thích. Người dùng chọn lại nút yêu thích; hệ thống xóa báo cáo khỏi danh sách yêu thích cho Báo cáo trực quan ngành Giao thông Vận tải</v>
      </c>
      <c r="F273" s="208"/>
      <c r="G273" s="202"/>
      <c r="H273" s="233"/>
      <c r="I273" s="202"/>
      <c r="J273" s="211"/>
      <c r="M273" s="179">
        <f>IF(E273="","",SUBTOTAL(3,$E$5:E273))</f>
        <v>231</v>
      </c>
    </row>
    <row r="274" spans="1:13" ht="50.4">
      <c r="A274" s="323"/>
      <c r="B274" s="198"/>
      <c r="C274" s="207"/>
      <c r="D274" s="207"/>
      <c r="E274" s="208" t="str">
        <f>_xlfn.CONCAT("Người dùng chọn nút Chỉnh sửa báo cáo, thực hiện chỉnh sủa và lưu báo cáo, hệ thống lưu lại báo cáo đã chỉnh sửa cho ",B264)</f>
        <v>Người dùng chọn nút Chỉnh sửa báo cáo, thực hiện chỉnh sủa và lưu báo cáo, hệ thống lưu lại báo cáo đã chỉnh sửa cho Báo cáo trực quan ngành Giao thông Vận tải</v>
      </c>
      <c r="F274" s="208"/>
      <c r="G274" s="202"/>
      <c r="H274" s="233"/>
      <c r="I274" s="186"/>
      <c r="J274" s="201"/>
      <c r="M274" s="179">
        <f>IF(E274="","",SUBTOTAL(3,$E$5:E274))</f>
        <v>232</v>
      </c>
    </row>
    <row r="275" spans="1:13" ht="50.4">
      <c r="A275" s="324">
        <f>IF(C275="","",COUNTA($C$4:C275))</f>
        <v>34</v>
      </c>
      <c r="B275" s="232" t="s">
        <v>556</v>
      </c>
      <c r="C275" s="190" t="s">
        <v>5</v>
      </c>
      <c r="D275" s="328" t="s">
        <v>6</v>
      </c>
      <c r="E275" s="191"/>
      <c r="F275" s="191"/>
      <c r="G275" s="190" t="s">
        <v>18</v>
      </c>
      <c r="H275" s="194" t="str">
        <f>IF(I275&lt;&gt;"",IF(I275&lt;=3,"Đơn giản",IF(I275&lt;=7,"Trung bình","Phức tạp")),"")</f>
        <v>Phức tạp</v>
      </c>
      <c r="I275" s="310">
        <f>COUNTA(E276:E285)</f>
        <v>10</v>
      </c>
      <c r="J275" s="211"/>
      <c r="M275" s="179" t="str">
        <f>IF(E275="","",SUBTOTAL(3,$E$5:E275))</f>
        <v/>
      </c>
    </row>
    <row r="276" spans="1:13" ht="67.2">
      <c r="A276" s="323"/>
      <c r="B276" s="198"/>
      <c r="C276" s="207"/>
      <c r="D276" s="207"/>
      <c r="E276" s="208" t="s">
        <v>1595</v>
      </c>
      <c r="F276" s="208"/>
      <c r="G276" s="202"/>
      <c r="H276" s="233"/>
      <c r="I276" s="202"/>
      <c r="J276" s="211"/>
      <c r="M276" s="179">
        <f>IF(E276="","",SUBTOTAL(3,$E$5:E276))</f>
        <v>233</v>
      </c>
    </row>
    <row r="277" spans="1:13" ht="67.2">
      <c r="A277" s="323"/>
      <c r="B277" s="198"/>
      <c r="C277" s="207"/>
      <c r="D277" s="207"/>
      <c r="E277" s="208" t="s">
        <v>1596</v>
      </c>
      <c r="F277" s="208"/>
      <c r="G277" s="202"/>
      <c r="H277" s="233"/>
      <c r="I277" s="202"/>
      <c r="J277" s="211"/>
      <c r="M277" s="179">
        <f>IF(E277="","",SUBTOTAL(3,$E$5:E277))</f>
        <v>234</v>
      </c>
    </row>
    <row r="278" spans="1:13" ht="67.2">
      <c r="A278" s="323"/>
      <c r="B278" s="198"/>
      <c r="C278" s="207"/>
      <c r="D278" s="207"/>
      <c r="E278" s="208" t="s">
        <v>1597</v>
      </c>
      <c r="F278" s="208"/>
      <c r="G278" s="202"/>
      <c r="H278" s="233"/>
      <c r="I278" s="202"/>
      <c r="J278" s="211"/>
      <c r="M278" s="179">
        <f>IF(E278="","",SUBTOTAL(3,$E$5:E278))</f>
        <v>235</v>
      </c>
    </row>
    <row r="279" spans="1:13" ht="50.4">
      <c r="A279" s="323"/>
      <c r="B279" s="198"/>
      <c r="C279" s="207"/>
      <c r="D279" s="207"/>
      <c r="E279" s="208" t="s">
        <v>1598</v>
      </c>
      <c r="F279" s="208"/>
      <c r="G279" s="202"/>
      <c r="H279" s="233"/>
      <c r="I279" s="202"/>
      <c r="J279" s="211"/>
      <c r="M279" s="179">
        <f>IF(E279="","",SUBTOTAL(3,$E$5:E279))</f>
        <v>236</v>
      </c>
    </row>
    <row r="280" spans="1:13" ht="84">
      <c r="A280" s="323"/>
      <c r="B280" s="198"/>
      <c r="C280" s="207"/>
      <c r="D280" s="207"/>
      <c r="E280" s="208" t="s">
        <v>1599</v>
      </c>
      <c r="F280" s="208"/>
      <c r="G280" s="202"/>
      <c r="H280" s="233"/>
      <c r="I280" s="202"/>
      <c r="J280" s="211"/>
      <c r="M280" s="179">
        <f>IF(E280="","",SUBTOTAL(3,$E$5:E280))</f>
        <v>237</v>
      </c>
    </row>
    <row r="281" spans="1:13" ht="50.4">
      <c r="A281" s="323"/>
      <c r="B281" s="198"/>
      <c r="C281" s="207"/>
      <c r="D281" s="207"/>
      <c r="E281" s="208" t="s">
        <v>1600</v>
      </c>
      <c r="F281" s="208"/>
      <c r="G281" s="202"/>
      <c r="H281" s="233"/>
      <c r="I281" s="202"/>
      <c r="J281" s="211"/>
      <c r="M281" s="179">
        <f>IF(E281="","",SUBTOTAL(3,$E$5:E281))</f>
        <v>238</v>
      </c>
    </row>
    <row r="282" spans="1:13" ht="84">
      <c r="A282" s="323"/>
      <c r="B282" s="198"/>
      <c r="C282" s="207"/>
      <c r="D282" s="207"/>
      <c r="E282" s="208" t="s">
        <v>1601</v>
      </c>
      <c r="F282" s="208"/>
      <c r="G282" s="202"/>
      <c r="H282" s="233"/>
      <c r="I282" s="202"/>
      <c r="J282" s="211"/>
      <c r="M282" s="179">
        <f>IF(E282="","",SUBTOTAL(3,$E$5:E282))</f>
        <v>239</v>
      </c>
    </row>
    <row r="283" spans="1:13" ht="67.2">
      <c r="A283" s="323"/>
      <c r="B283" s="198"/>
      <c r="C283" s="207"/>
      <c r="D283" s="207"/>
      <c r="E283" s="208" t="s">
        <v>1602</v>
      </c>
      <c r="F283" s="208"/>
      <c r="G283" s="202"/>
      <c r="H283" s="233"/>
      <c r="I283" s="202"/>
      <c r="J283" s="211"/>
      <c r="M283" s="179">
        <f>IF(E283="","",SUBTOTAL(3,$E$5:E283))</f>
        <v>240</v>
      </c>
    </row>
    <row r="284" spans="1:13" ht="67.2">
      <c r="A284" s="323"/>
      <c r="B284" s="198"/>
      <c r="C284" s="207"/>
      <c r="D284" s="207"/>
      <c r="E284" s="208" t="s">
        <v>1603</v>
      </c>
      <c r="F284" s="208"/>
      <c r="G284" s="202"/>
      <c r="H284" s="233"/>
      <c r="I284" s="186"/>
      <c r="J284" s="201"/>
      <c r="M284" s="179">
        <f>IF(E284="","",SUBTOTAL(3,$E$5:E284))</f>
        <v>241</v>
      </c>
    </row>
    <row r="285" spans="1:13" ht="50.4">
      <c r="A285" s="323"/>
      <c r="B285" s="198"/>
      <c r="C285" s="207"/>
      <c r="D285" s="207"/>
      <c r="E285" s="208" t="s">
        <v>1604</v>
      </c>
      <c r="F285" s="208"/>
      <c r="G285" s="202"/>
      <c r="H285" s="233"/>
      <c r="I285" s="202"/>
      <c r="J285" s="211"/>
      <c r="M285" s="179">
        <f>IF(E285="","",SUBTOTAL(3,$E$5:E285))</f>
        <v>242</v>
      </c>
    </row>
    <row r="286" spans="1:13" ht="50.4">
      <c r="A286" s="324">
        <f>IF(C286="","",COUNTA($C$4:C286))</f>
        <v>35</v>
      </c>
      <c r="B286" s="232" t="s">
        <v>557</v>
      </c>
      <c r="C286" s="190" t="s">
        <v>5</v>
      </c>
      <c r="D286" s="328" t="s">
        <v>6</v>
      </c>
      <c r="E286" s="191"/>
      <c r="F286" s="191"/>
      <c r="G286" s="190" t="s">
        <v>18</v>
      </c>
      <c r="H286" s="194" t="str">
        <f>IF(I286&lt;&gt;"",IF(I286&lt;=3,"Đơn giản",IF(I286&lt;=7,"Trung bình","Phức tạp")),"")</f>
        <v>Phức tạp</v>
      </c>
      <c r="I286" s="310">
        <f>COUNTA(E287:E296)</f>
        <v>10</v>
      </c>
      <c r="J286" s="211"/>
      <c r="M286" s="179" t="s">
        <v>336</v>
      </c>
    </row>
    <row r="287" spans="1:13" ht="67.2">
      <c r="A287" s="323"/>
      <c r="B287" s="198"/>
      <c r="C287" s="207"/>
      <c r="D287" s="207"/>
      <c r="E287" s="208" t="s">
        <v>1497</v>
      </c>
      <c r="F287" s="208"/>
      <c r="G287" s="202"/>
      <c r="H287" s="233"/>
      <c r="I287" s="202"/>
      <c r="J287" s="211"/>
      <c r="M287" s="179">
        <f>IF(E287="","",SUBTOTAL(3,$E$5:E287))</f>
        <v>243</v>
      </c>
    </row>
    <row r="288" spans="1:13" ht="67.2">
      <c r="A288" s="323"/>
      <c r="B288" s="198"/>
      <c r="C288" s="207"/>
      <c r="D288" s="207"/>
      <c r="E288" s="208" t="s">
        <v>1498</v>
      </c>
      <c r="F288" s="208"/>
      <c r="G288" s="202"/>
      <c r="H288" s="233"/>
      <c r="I288" s="202"/>
      <c r="J288" s="211"/>
      <c r="M288" s="179">
        <f>IF(E288="","",SUBTOTAL(3,$E$5:E288))</f>
        <v>244</v>
      </c>
    </row>
    <row r="289" spans="1:13" ht="67.2">
      <c r="A289" s="323"/>
      <c r="B289" s="198"/>
      <c r="C289" s="207"/>
      <c r="D289" s="207"/>
      <c r="E289" s="208" t="s">
        <v>1499</v>
      </c>
      <c r="F289" s="208"/>
      <c r="G289" s="202"/>
      <c r="H289" s="233"/>
      <c r="I289" s="202"/>
      <c r="J289" s="211"/>
      <c r="M289" s="179">
        <f>IF(E289="","",SUBTOTAL(3,$E$5:E289))</f>
        <v>245</v>
      </c>
    </row>
    <row r="290" spans="1:13" ht="50.4">
      <c r="A290" s="323"/>
      <c r="B290" s="198"/>
      <c r="C290" s="207"/>
      <c r="D290" s="207"/>
      <c r="E290" s="208" t="s">
        <v>1500</v>
      </c>
      <c r="F290" s="208"/>
      <c r="G290" s="202"/>
      <c r="H290" s="233"/>
      <c r="I290" s="202"/>
      <c r="J290" s="211"/>
      <c r="M290" s="179">
        <f>IF(E290="","",SUBTOTAL(3,$E$5:E290))</f>
        <v>246</v>
      </c>
    </row>
    <row r="291" spans="1:13" ht="84">
      <c r="A291" s="323"/>
      <c r="B291" s="198"/>
      <c r="C291" s="207"/>
      <c r="D291" s="207"/>
      <c r="E291" s="208" t="s">
        <v>1501</v>
      </c>
      <c r="F291" s="208"/>
      <c r="G291" s="202"/>
      <c r="H291" s="233"/>
      <c r="I291" s="202"/>
      <c r="J291" s="211"/>
      <c r="M291" s="179">
        <f>IF(E291="","",SUBTOTAL(3,$E$5:E291))</f>
        <v>247</v>
      </c>
    </row>
    <row r="292" spans="1:13" ht="50.4">
      <c r="A292" s="323"/>
      <c r="B292" s="198"/>
      <c r="C292" s="207"/>
      <c r="D292" s="207"/>
      <c r="E292" s="208" t="s">
        <v>1502</v>
      </c>
      <c r="F292" s="208"/>
      <c r="G292" s="202"/>
      <c r="H292" s="233"/>
      <c r="I292" s="202"/>
      <c r="J292" s="211"/>
      <c r="M292" s="179">
        <f>IF(E292="","",SUBTOTAL(3,$E$5:E292))</f>
        <v>248</v>
      </c>
    </row>
    <row r="293" spans="1:13" ht="67.2">
      <c r="A293" s="323"/>
      <c r="B293" s="198"/>
      <c r="C293" s="207"/>
      <c r="D293" s="207"/>
      <c r="E293" s="208" t="s">
        <v>1503</v>
      </c>
      <c r="F293" s="208"/>
      <c r="G293" s="202"/>
      <c r="H293" s="233"/>
      <c r="I293" s="202"/>
      <c r="J293" s="211"/>
      <c r="M293" s="179">
        <f>IF(E293="","",SUBTOTAL(3,$E$5:E293))</f>
        <v>249</v>
      </c>
    </row>
    <row r="294" spans="1:13" ht="50.4">
      <c r="A294" s="323"/>
      <c r="B294" s="198"/>
      <c r="C294" s="207"/>
      <c r="D294" s="207"/>
      <c r="E294" s="208" t="s">
        <v>1504</v>
      </c>
      <c r="F294" s="208"/>
      <c r="G294" s="202"/>
      <c r="H294" s="233"/>
      <c r="I294" s="186"/>
      <c r="J294" s="201"/>
      <c r="M294" s="179">
        <f>IF(E294="","",SUBTOTAL(3,$E$5:E294))</f>
        <v>250</v>
      </c>
    </row>
    <row r="295" spans="1:13" ht="67.2">
      <c r="A295" s="323"/>
      <c r="B295" s="198"/>
      <c r="C295" s="207"/>
      <c r="D295" s="207"/>
      <c r="E295" s="208" t="s">
        <v>1505</v>
      </c>
      <c r="F295" s="208"/>
      <c r="G295" s="202"/>
      <c r="H295" s="233"/>
      <c r="I295" s="202"/>
      <c r="J295" s="211"/>
      <c r="M295" s="179">
        <f>IF(E295="","",SUBTOTAL(3,$E$5:E295))</f>
        <v>251</v>
      </c>
    </row>
    <row r="296" spans="1:13" ht="50.4">
      <c r="A296" s="323"/>
      <c r="B296" s="198"/>
      <c r="C296" s="207"/>
      <c r="D296" s="207"/>
      <c r="E296" s="208" t="s">
        <v>1506</v>
      </c>
      <c r="F296" s="208"/>
      <c r="G296" s="202"/>
      <c r="H296" s="233"/>
      <c r="I296" s="202"/>
      <c r="J296" s="211"/>
      <c r="M296" s="179">
        <f>IF(E296="","",SUBTOTAL(3,$E$5:E296))</f>
        <v>252</v>
      </c>
    </row>
    <row r="297" spans="1:13" ht="33.6">
      <c r="A297" s="317" t="s">
        <v>558</v>
      </c>
      <c r="B297" s="184" t="s">
        <v>559</v>
      </c>
      <c r="C297" s="183"/>
      <c r="D297" s="183"/>
      <c r="E297" s="235"/>
      <c r="F297" s="235"/>
      <c r="G297" s="183"/>
      <c r="H297" s="183"/>
      <c r="I297" s="183"/>
      <c r="J297" s="211"/>
      <c r="M297" s="179" t="str">
        <f>IF(E297="","",SUBTOTAL(3,$E$5:E297))</f>
        <v/>
      </c>
    </row>
    <row r="298" spans="1:13" ht="50.4">
      <c r="A298" s="321" t="s">
        <v>560</v>
      </c>
      <c r="B298" s="219" t="s">
        <v>561</v>
      </c>
      <c r="C298" s="218"/>
      <c r="D298" s="218"/>
      <c r="E298" s="220"/>
      <c r="F298" s="220"/>
      <c r="G298" s="218"/>
      <c r="H298" s="218"/>
      <c r="I298" s="218"/>
      <c r="J298" s="211"/>
      <c r="M298" s="179" t="str">
        <f>IF(E298="","",SUBTOTAL(3,$E$5:E298))</f>
        <v/>
      </c>
    </row>
    <row r="299" spans="1:13" ht="67.2">
      <c r="A299" s="324">
        <f>IF(C299="","",COUNTA($C$4:C299))</f>
        <v>36</v>
      </c>
      <c r="B299" s="191" t="str">
        <f>_xlfn.CONCAT("Quản lý ",B298)</f>
        <v>Quản lý Dự báo phục vụ cho công tác hoạch định, sắp xếp cho việc tuyển sinh đầu cấp</v>
      </c>
      <c r="C299" s="190" t="s">
        <v>562</v>
      </c>
      <c r="D299" s="190" t="s">
        <v>6</v>
      </c>
      <c r="E299" s="193"/>
      <c r="F299" s="193"/>
      <c r="G299" s="190" t="s">
        <v>18</v>
      </c>
      <c r="H299" s="194" t="str">
        <f>IF(I299&lt;&gt;"",IF(I299&lt;=3,"Đơn giản",IF(I299&lt;=7,"Trung bình","Phức tạp")),"")</f>
        <v>Phức tạp</v>
      </c>
      <c r="I299" s="310">
        <f>COUNTA(E300:E307)</f>
        <v>8</v>
      </c>
      <c r="J299" s="211"/>
    </row>
    <row r="300" spans="1:13" ht="67.2">
      <c r="A300" s="323"/>
      <c r="B300" s="198"/>
      <c r="C300" s="207"/>
      <c r="D300" s="207"/>
      <c r="E300" s="225" t="s">
        <v>1507</v>
      </c>
      <c r="F300" s="225"/>
      <c r="G300" s="176"/>
      <c r="H300" s="176"/>
      <c r="I300" s="202"/>
      <c r="J300" s="211"/>
    </row>
    <row r="301" spans="1:13" ht="67.2">
      <c r="A301" s="323"/>
      <c r="B301" s="198"/>
      <c r="C301" s="207"/>
      <c r="D301" s="207"/>
      <c r="E301" s="225" t="s">
        <v>1508</v>
      </c>
      <c r="F301" s="225"/>
      <c r="G301" s="176"/>
      <c r="H301" s="176"/>
      <c r="I301" s="202"/>
      <c r="J301" s="211"/>
    </row>
    <row r="302" spans="1:13" ht="67.2">
      <c r="A302" s="323"/>
      <c r="B302" s="198"/>
      <c r="C302" s="207"/>
      <c r="D302" s="207"/>
      <c r="E302" s="225" t="s">
        <v>1509</v>
      </c>
      <c r="F302" s="225"/>
      <c r="G302" s="176"/>
      <c r="H302" s="176"/>
      <c r="I302" s="202"/>
      <c r="J302" s="211"/>
    </row>
    <row r="303" spans="1:13" ht="50.4">
      <c r="A303" s="323"/>
      <c r="B303" s="198"/>
      <c r="C303" s="207"/>
      <c r="D303" s="207"/>
      <c r="E303" s="225" t="s">
        <v>1510</v>
      </c>
      <c r="F303" s="225"/>
      <c r="G303" s="176"/>
      <c r="H303" s="176"/>
      <c r="I303" s="202"/>
      <c r="J303" s="211"/>
    </row>
    <row r="304" spans="1:13" ht="67.2">
      <c r="A304" s="323"/>
      <c r="B304" s="198"/>
      <c r="C304" s="207"/>
      <c r="D304" s="207"/>
      <c r="E304" s="225" t="s">
        <v>1511</v>
      </c>
      <c r="F304" s="225"/>
      <c r="G304" s="176"/>
      <c r="H304" s="176"/>
      <c r="I304" s="202"/>
      <c r="J304" s="211"/>
    </row>
    <row r="305" spans="1:10" ht="50.4">
      <c r="A305" s="323"/>
      <c r="B305" s="198"/>
      <c r="C305" s="207"/>
      <c r="D305" s="207"/>
      <c r="E305" s="225" t="s">
        <v>1512</v>
      </c>
      <c r="F305" s="225"/>
      <c r="G305" s="176"/>
      <c r="H305" s="176"/>
      <c r="I305" s="202"/>
      <c r="J305" s="211"/>
    </row>
    <row r="306" spans="1:10" ht="50.4">
      <c r="A306" s="323"/>
      <c r="B306" s="198"/>
      <c r="C306" s="207"/>
      <c r="D306" s="207"/>
      <c r="E306" s="225" t="s">
        <v>1513</v>
      </c>
      <c r="F306" s="225"/>
      <c r="G306" s="176"/>
      <c r="H306" s="176"/>
      <c r="I306" s="202"/>
      <c r="J306" s="211"/>
    </row>
    <row r="307" spans="1:10" ht="50.4">
      <c r="A307" s="323"/>
      <c r="B307" s="198"/>
      <c r="C307" s="207"/>
      <c r="D307" s="207"/>
      <c r="E307" s="225" t="s">
        <v>1514</v>
      </c>
      <c r="F307" s="225"/>
      <c r="G307" s="176"/>
      <c r="H307" s="176"/>
      <c r="I307" s="202"/>
      <c r="J307" s="211"/>
    </row>
    <row r="308" spans="1:10" ht="84">
      <c r="A308" s="324">
        <f>IF(C308="","",COUNTA($C$4:C308))</f>
        <v>37</v>
      </c>
      <c r="B308" s="191" t="str">
        <f>_xlfn.CONCAT("Thu thập, khai phá và tiền xử lý dữ liệu phục vụ ",B298)</f>
        <v>Thu thập, khai phá và tiền xử lý dữ liệu phục vụ Dự báo phục vụ cho công tác hoạch định, sắp xếp cho việc tuyển sinh đầu cấp</v>
      </c>
      <c r="C308" s="190" t="s">
        <v>562</v>
      </c>
      <c r="D308" s="190" t="s">
        <v>6</v>
      </c>
      <c r="E308" s="193"/>
      <c r="F308" s="193"/>
      <c r="G308" s="190" t="s">
        <v>18</v>
      </c>
      <c r="H308" s="194" t="str">
        <f>IF(I308&lt;&gt;"",IF(I308&lt;=3,"Đơn giản",IF(I308&lt;=7,"Trung bình","Phức tạp")),"")</f>
        <v>Phức tạp</v>
      </c>
      <c r="I308" s="310">
        <f>COUNTA(E309:E316)</f>
        <v>8</v>
      </c>
      <c r="J308" s="211"/>
    </row>
    <row r="309" spans="1:10" ht="50.4">
      <c r="A309" s="323"/>
      <c r="B309" s="198"/>
      <c r="C309" s="207"/>
      <c r="D309" s="207"/>
      <c r="E309" s="225" t="str">
        <f>_xlfn.CONCAT("Chuyên viên phân tích dữ liệu xem bộ dữ liệu áp dụng ",B298)</f>
        <v>Chuyên viên phân tích dữ liệu xem bộ dữ liệu áp dụng Dự báo phục vụ cho công tác hoạch định, sắp xếp cho việc tuyển sinh đầu cấp</v>
      </c>
      <c r="F309" s="225"/>
      <c r="G309" s="176"/>
      <c r="H309" s="176"/>
      <c r="I309" s="202"/>
      <c r="J309" s="211"/>
    </row>
    <row r="310" spans="1:10" ht="50.4">
      <c r="A310" s="323"/>
      <c r="B310" s="198"/>
      <c r="C310" s="207"/>
      <c r="D310" s="207"/>
      <c r="E310" s="225" t="str">
        <f>_xlfn.CONCAT("Chuyên viên phân tích dữ liệu kiểm tra các thông số về phân bố dữ liệu ",B298)</f>
        <v>Chuyên viên phân tích dữ liệu kiểm tra các thông số về phân bố dữ liệu Dự báo phục vụ cho công tác hoạch định, sắp xếp cho việc tuyển sinh đầu cấp</v>
      </c>
      <c r="F310" s="225"/>
      <c r="G310" s="176"/>
      <c r="H310" s="176"/>
      <c r="I310" s="202"/>
      <c r="J310" s="211"/>
    </row>
    <row r="311" spans="1:10" ht="50.4">
      <c r="A311" s="323"/>
      <c r="B311" s="198"/>
      <c r="C311" s="207"/>
      <c r="D311" s="207"/>
      <c r="E311" s="225" t="str">
        <f>_xlfn.CONCAT("Chuyên viên phân tích dữ liệu kiểm tra các thông số về tương quan dữ liệu ",B298)</f>
        <v>Chuyên viên phân tích dữ liệu kiểm tra các thông số về tương quan dữ liệu Dự báo phục vụ cho công tác hoạch định, sắp xếp cho việc tuyển sinh đầu cấp</v>
      </c>
      <c r="F311" s="225"/>
      <c r="G311" s="176"/>
      <c r="H311" s="176"/>
      <c r="I311" s="202"/>
      <c r="J311" s="211"/>
    </row>
    <row r="312" spans="1:10" ht="50.4">
      <c r="A312" s="323"/>
      <c r="B312" s="198"/>
      <c r="C312" s="207"/>
      <c r="D312" s="207"/>
      <c r="E312" s="225" t="str">
        <f>_xlfn.CONCAT("Chuyên viên phân tích dữ liệu thực hiện điều chỉnh các trường dữ liệu ",B298)</f>
        <v>Chuyên viên phân tích dữ liệu thực hiện điều chỉnh các trường dữ liệu Dự báo phục vụ cho công tác hoạch định, sắp xếp cho việc tuyển sinh đầu cấp</v>
      </c>
      <c r="F312" s="225"/>
      <c r="G312" s="176"/>
      <c r="H312" s="176"/>
      <c r="I312" s="202"/>
      <c r="J312" s="211"/>
    </row>
    <row r="313" spans="1:10" ht="50.4">
      <c r="A313" s="323"/>
      <c r="B313" s="198"/>
      <c r="C313" s="207"/>
      <c r="D313" s="207"/>
      <c r="E313" s="208" t="str">
        <f>_xlfn.CONCAT("Chuyên viên phân tích dữ liệu tùy chỉnh phạm vi dữ liệu sử dụng cho mô hình ",B298)</f>
        <v>Chuyên viên phân tích dữ liệu tùy chỉnh phạm vi dữ liệu sử dụng cho mô hình Dự báo phục vụ cho công tác hoạch định, sắp xếp cho việc tuyển sinh đầu cấp</v>
      </c>
      <c r="F313" s="208"/>
      <c r="G313" s="176"/>
      <c r="H313" s="176"/>
      <c r="I313" s="202"/>
      <c r="J313" s="211"/>
    </row>
    <row r="314" spans="1:10" ht="50.4">
      <c r="A314" s="323"/>
      <c r="B314" s="198"/>
      <c r="C314" s="207"/>
      <c r="D314" s="207"/>
      <c r="E314" s="225" t="str">
        <f>_xlfn.CONCAT("Chuyên viên phân tích dữ liệu thực hiện xóa thuộc tính khỏi mô hình ",B298)</f>
        <v>Chuyên viên phân tích dữ liệu thực hiện xóa thuộc tính khỏi mô hình Dự báo phục vụ cho công tác hoạch định, sắp xếp cho việc tuyển sinh đầu cấp</v>
      </c>
      <c r="F314" s="225"/>
      <c r="G314" s="176"/>
      <c r="H314" s="176"/>
      <c r="I314" s="202"/>
      <c r="J314" s="211"/>
    </row>
    <row r="315" spans="1:10" ht="50.4">
      <c r="A315" s="323"/>
      <c r="B315" s="198"/>
      <c r="C315" s="207"/>
      <c r="D315" s="207"/>
      <c r="E315" s="225" t="str">
        <f>_xlfn.CONCAT("Chuyên viên phân tích dữ liệu thực hiện thêm thuộc tính vào mô hình ",B298)</f>
        <v>Chuyên viên phân tích dữ liệu thực hiện thêm thuộc tính vào mô hình Dự báo phục vụ cho công tác hoạch định, sắp xếp cho việc tuyển sinh đầu cấp</v>
      </c>
      <c r="F315" s="225"/>
      <c r="G315" s="176"/>
      <c r="H315" s="176"/>
      <c r="I315" s="202"/>
      <c r="J315" s="211"/>
    </row>
    <row r="316" spans="1:10" ht="50.4">
      <c r="A316" s="323"/>
      <c r="B316" s="198"/>
      <c r="C316" s="207"/>
      <c r="D316" s="207"/>
      <c r="E316" s="225" t="str">
        <f>_xlfn.CONCAT("Chuyên viên phân tích dữ liệu thực hiện quy đổi/số hóa dữ liệu thành thuộc tính mô hình ",B298)</f>
        <v>Chuyên viên phân tích dữ liệu thực hiện quy đổi/số hóa dữ liệu thành thuộc tính mô hình Dự báo phục vụ cho công tác hoạch định, sắp xếp cho việc tuyển sinh đầu cấp</v>
      </c>
      <c r="F316" s="225"/>
      <c r="G316" s="176"/>
      <c r="H316" s="176"/>
      <c r="I316" s="202"/>
      <c r="J316" s="211"/>
    </row>
    <row r="317" spans="1:10" ht="84">
      <c r="A317" s="324">
        <f>IF(C317="","",COUNTA($C$4:C317))</f>
        <v>38</v>
      </c>
      <c r="B317" s="191" t="str">
        <f>_xlfn.CONCAT("Xây dựng và theo dõi mô hình ",B298)</f>
        <v>Xây dựng và theo dõi mô hình Dự báo phục vụ cho công tác hoạch định, sắp xếp cho việc tuyển sinh đầu cấp</v>
      </c>
      <c r="C317" s="190" t="s">
        <v>562</v>
      </c>
      <c r="D317" s="190" t="s">
        <v>6</v>
      </c>
      <c r="E317" s="193"/>
      <c r="F317" s="193"/>
      <c r="G317" s="190" t="s">
        <v>18</v>
      </c>
      <c r="H317" s="194" t="str">
        <f>IF(I317&lt;&gt;"",IF(I317&lt;=3,"Đơn giản",IF(I317&lt;=7,"Trung bình","Phức tạp")),"")</f>
        <v>Phức tạp</v>
      </c>
      <c r="I317" s="310">
        <f>COUNTA(E318:E325)</f>
        <v>8</v>
      </c>
      <c r="J317" s="211"/>
    </row>
    <row r="318" spans="1:10" ht="50.4">
      <c r="A318" s="323"/>
      <c r="B318" s="198"/>
      <c r="C318" s="207"/>
      <c r="D318" s="207"/>
      <c r="E318" s="208" t="str">
        <f>_xlfn.CONCAT("Chuyên viên phân tích dữ liệu thực hiện chia tập dữ liệu ",B298," (train, validate, test)")</f>
        <v>Chuyên viên phân tích dữ liệu thực hiện chia tập dữ liệu Dự báo phục vụ cho công tác hoạch định, sắp xếp cho việc tuyển sinh đầu cấp (train, validate, test)</v>
      </c>
      <c r="F318" s="208"/>
      <c r="G318" s="176"/>
      <c r="H318" s="176"/>
      <c r="I318" s="202"/>
      <c r="J318" s="211"/>
    </row>
    <row r="319" spans="1:10" ht="50.4">
      <c r="A319" s="323"/>
      <c r="B319" s="198"/>
      <c r="C319" s="207"/>
      <c r="D319" s="207"/>
      <c r="E319" s="208" t="str">
        <f>_xlfn.CONCAT("Chuyên viên phân tích dữ liệu thực hiện huấn luyện dữ liệu ",B298)</f>
        <v>Chuyên viên phân tích dữ liệu thực hiện huấn luyện dữ liệu Dự báo phục vụ cho công tác hoạch định, sắp xếp cho việc tuyển sinh đầu cấp</v>
      </c>
      <c r="F319" s="208"/>
      <c r="G319" s="176"/>
      <c r="H319" s="176"/>
      <c r="I319" s="202"/>
      <c r="J319" s="211"/>
    </row>
    <row r="320" spans="1:10" ht="67.2">
      <c r="A320" s="323"/>
      <c r="B320" s="198"/>
      <c r="C320" s="207"/>
      <c r="D320" s="207"/>
      <c r="E320" s="208" t="str">
        <f>_xlfn.CONCAT("Chuyên viên phân tích dữ liệu thực hiện tối ưu siêu tham số mô hình trên tập validate và so sánh giữa các mô hình ",B298)</f>
        <v>Chuyên viên phân tích dữ liệu thực hiện tối ưu siêu tham số mô hình trên tập validate và so sánh giữa các mô hình Dự báo phục vụ cho công tác hoạch định, sắp xếp cho việc tuyển sinh đầu cấp</v>
      </c>
      <c r="F320" s="208"/>
      <c r="G320" s="176"/>
      <c r="H320" s="176"/>
      <c r="I320" s="202"/>
      <c r="J320" s="211"/>
    </row>
    <row r="321" spans="1:13" ht="50.4">
      <c r="A321" s="323"/>
      <c r="B321" s="198"/>
      <c r="C321" s="207"/>
      <c r="D321" s="207"/>
      <c r="E321" s="208" t="str">
        <f>_xlfn.CONCAT("Chuyên viên phân tích dữ liệu thực hiện đánh giá hiệu suất mô hình trên tập test ",B298)</f>
        <v>Chuyên viên phân tích dữ liệu thực hiện đánh giá hiệu suất mô hình trên tập test Dự báo phục vụ cho công tác hoạch định, sắp xếp cho việc tuyển sinh đầu cấp</v>
      </c>
      <c r="F321" s="208"/>
      <c r="G321" s="176"/>
      <c r="H321" s="176"/>
      <c r="I321" s="202"/>
      <c r="J321" s="211"/>
    </row>
    <row r="322" spans="1:13" ht="50.4">
      <c r="A322" s="323"/>
      <c r="B322" s="198"/>
      <c r="C322" s="207"/>
      <c r="D322" s="207"/>
      <c r="E322" s="208" t="str">
        <f>_xlfn.CONCAT("Chuyên viên phân tích dữ liệu so sánh kết quả mô hình so với thực tế ",B298)</f>
        <v>Chuyên viên phân tích dữ liệu so sánh kết quả mô hình so với thực tế Dự báo phục vụ cho công tác hoạch định, sắp xếp cho việc tuyển sinh đầu cấp</v>
      </c>
      <c r="F322" s="208"/>
      <c r="G322" s="176"/>
      <c r="H322" s="176"/>
      <c r="I322" s="202"/>
      <c r="J322" s="211"/>
    </row>
    <row r="323" spans="1:13" ht="50.4">
      <c r="A323" s="323"/>
      <c r="B323" s="198"/>
      <c r="C323" s="207"/>
      <c r="D323" s="207"/>
      <c r="E323" s="208" t="str">
        <f>_xlfn.CONCAT("Chuyên viên phân tích dữ liệu so sánh kết quả các mô hình so với nhau ",B298)</f>
        <v>Chuyên viên phân tích dữ liệu so sánh kết quả các mô hình so với nhau Dự báo phục vụ cho công tác hoạch định, sắp xếp cho việc tuyển sinh đầu cấp</v>
      </c>
      <c r="F323" s="208"/>
      <c r="G323" s="176"/>
      <c r="H323" s="176"/>
      <c r="I323" s="202"/>
      <c r="J323" s="211"/>
    </row>
    <row r="324" spans="1:13" ht="50.4">
      <c r="A324" s="323"/>
      <c r="B324" s="198"/>
      <c r="C324" s="207"/>
      <c r="D324" s="207"/>
      <c r="E324" s="208" t="str">
        <f>_xlfn.CONCAT("Chuyên viên phân tích dữ liệu thực hiện huấn luyện lại mô hình dựa trên dữ liệu mới ",B298)</f>
        <v>Chuyên viên phân tích dữ liệu thực hiện huấn luyện lại mô hình dựa trên dữ liệu mới Dự báo phục vụ cho công tác hoạch định, sắp xếp cho việc tuyển sinh đầu cấp</v>
      </c>
      <c r="F324" s="208"/>
      <c r="G324" s="176"/>
      <c r="H324" s="176"/>
      <c r="I324" s="202"/>
      <c r="J324" s="211"/>
    </row>
    <row r="325" spans="1:13" ht="50.4">
      <c r="A325" s="323"/>
      <c r="B325" s="198"/>
      <c r="C325" s="207"/>
      <c r="D325" s="207"/>
      <c r="E325" s="208" t="str">
        <f>_xlfn.CONCAT("Chuyên viên phân tích dữ liệu huấn luyện mô hình dựa trên các đặc trưng/thuộc tính mới ",B298)</f>
        <v>Chuyên viên phân tích dữ liệu huấn luyện mô hình dựa trên các đặc trưng/thuộc tính mới Dự báo phục vụ cho công tác hoạch định, sắp xếp cho việc tuyển sinh đầu cấp</v>
      </c>
      <c r="F325" s="208"/>
      <c r="G325" s="176"/>
      <c r="H325" s="176"/>
      <c r="I325" s="202"/>
      <c r="J325" s="211"/>
    </row>
    <row r="326" spans="1:13" ht="67.2">
      <c r="A326" s="321" t="s">
        <v>563</v>
      </c>
      <c r="B326" s="219" t="s">
        <v>564</v>
      </c>
      <c r="C326" s="218"/>
      <c r="D326" s="218"/>
      <c r="E326" s="220"/>
      <c r="F326" s="220"/>
      <c r="G326" s="218"/>
      <c r="H326" s="218"/>
      <c r="I326" s="218"/>
      <c r="J326" s="211"/>
      <c r="M326" s="179" t="str">
        <f>IF(E326="","",SUBTOTAL(3,$E$5:E326))</f>
        <v/>
      </c>
    </row>
    <row r="327" spans="1:13" ht="84">
      <c r="A327" s="324">
        <f>IF(C327="","",COUNTA($C$4:C327))</f>
        <v>39</v>
      </c>
      <c r="B327" s="191" t="str">
        <f>_xlfn.CONCAT("Quản lý ",B326)</f>
        <v>Quản lý Phân tích đặc trưng thổ nhưỡng nhằm tối ưu hiệu quả nuôi trồng nông lâm thủy sản, quản lý thủy lợi…</v>
      </c>
      <c r="C327" s="190" t="s">
        <v>562</v>
      </c>
      <c r="D327" s="190" t="s">
        <v>6</v>
      </c>
      <c r="E327" s="193"/>
      <c r="F327" s="193"/>
      <c r="G327" s="190" t="s">
        <v>18</v>
      </c>
      <c r="H327" s="194" t="str">
        <f>IF(I327&lt;&gt;"",IF(I327&lt;=3,"Đơn giản",IF(I327&lt;=7,"Trung bình","Phức tạp")),"")</f>
        <v>Phức tạp</v>
      </c>
      <c r="I327" s="310">
        <f>COUNTA(E328:E335)</f>
        <v>8</v>
      </c>
      <c r="J327" s="211"/>
    </row>
    <row r="328" spans="1:13" ht="67.2">
      <c r="A328" s="323"/>
      <c r="B328" s="198"/>
      <c r="C328" s="207"/>
      <c r="D328" s="207"/>
      <c r="E328" s="225" t="s">
        <v>1515</v>
      </c>
      <c r="F328" s="225"/>
      <c r="G328" s="176"/>
      <c r="H328" s="176"/>
      <c r="I328" s="202"/>
      <c r="J328" s="211"/>
    </row>
    <row r="329" spans="1:13" ht="67.2">
      <c r="A329" s="323"/>
      <c r="B329" s="198"/>
      <c r="C329" s="207"/>
      <c r="D329" s="207"/>
      <c r="E329" s="225" t="s">
        <v>1516</v>
      </c>
      <c r="F329" s="225"/>
      <c r="G329" s="176"/>
      <c r="H329" s="176"/>
      <c r="I329" s="202"/>
      <c r="J329" s="211"/>
    </row>
    <row r="330" spans="1:13" ht="67.2">
      <c r="A330" s="323"/>
      <c r="B330" s="198"/>
      <c r="C330" s="207"/>
      <c r="D330" s="207"/>
      <c r="E330" s="225" t="s">
        <v>1517</v>
      </c>
      <c r="F330" s="225"/>
      <c r="G330" s="176"/>
      <c r="H330" s="176"/>
      <c r="I330" s="202"/>
      <c r="J330" s="211"/>
    </row>
    <row r="331" spans="1:13" ht="50.4">
      <c r="A331" s="323"/>
      <c r="B331" s="198"/>
      <c r="C331" s="207"/>
      <c r="D331" s="207"/>
      <c r="E331" s="225" t="s">
        <v>1518</v>
      </c>
      <c r="F331" s="225"/>
      <c r="G331" s="176"/>
      <c r="H331" s="176"/>
      <c r="I331" s="202"/>
      <c r="J331" s="211"/>
    </row>
    <row r="332" spans="1:13" ht="67.2">
      <c r="A332" s="323"/>
      <c r="B332" s="198"/>
      <c r="C332" s="207"/>
      <c r="D332" s="207"/>
      <c r="E332" s="225" t="s">
        <v>1519</v>
      </c>
      <c r="F332" s="225"/>
      <c r="G332" s="176"/>
      <c r="H332" s="176"/>
      <c r="I332" s="202"/>
      <c r="J332" s="211"/>
    </row>
    <row r="333" spans="1:13" ht="50.4">
      <c r="A333" s="323"/>
      <c r="B333" s="198"/>
      <c r="C333" s="207"/>
      <c r="D333" s="207"/>
      <c r="E333" s="225" t="s">
        <v>1520</v>
      </c>
      <c r="F333" s="225"/>
      <c r="G333" s="176"/>
      <c r="H333" s="176"/>
      <c r="I333" s="202"/>
      <c r="J333" s="211"/>
    </row>
    <row r="334" spans="1:13" ht="50.4">
      <c r="A334" s="323"/>
      <c r="B334" s="198"/>
      <c r="C334" s="207"/>
      <c r="D334" s="207"/>
      <c r="E334" s="225" t="s">
        <v>1521</v>
      </c>
      <c r="F334" s="225"/>
      <c r="G334" s="176"/>
      <c r="H334" s="176"/>
      <c r="I334" s="202"/>
      <c r="J334" s="211"/>
    </row>
    <row r="335" spans="1:13" ht="50.4">
      <c r="A335" s="323"/>
      <c r="B335" s="198"/>
      <c r="C335" s="207"/>
      <c r="D335" s="207"/>
      <c r="E335" s="225" t="s">
        <v>1522</v>
      </c>
      <c r="F335" s="225"/>
      <c r="G335" s="176"/>
      <c r="H335" s="176"/>
      <c r="I335" s="202"/>
      <c r="J335" s="211"/>
    </row>
    <row r="336" spans="1:13" ht="100.8">
      <c r="A336" s="324">
        <f>IF(C336="","",COUNTA($C$4:C336))</f>
        <v>40</v>
      </c>
      <c r="B336" s="191" t="str">
        <f>_xlfn.CONCAT("Thu thập, khai phá và tiền xử lý dữ liệu phục vụ ",B326)</f>
        <v>Thu thập, khai phá và tiền xử lý dữ liệu phục vụ Phân tích đặc trưng thổ nhưỡng nhằm tối ưu hiệu quả nuôi trồng nông lâm thủy sản, quản lý thủy lợi…</v>
      </c>
      <c r="C336" s="190" t="s">
        <v>562</v>
      </c>
      <c r="D336" s="190" t="s">
        <v>6</v>
      </c>
      <c r="E336" s="193"/>
      <c r="F336" s="193"/>
      <c r="G336" s="190" t="s">
        <v>18</v>
      </c>
      <c r="H336" s="194" t="str">
        <f>IF(I336&lt;&gt;"",IF(I336&lt;=3,"Đơn giản",IF(I336&lt;=7,"Trung bình","Phức tạp")),"")</f>
        <v>Phức tạp</v>
      </c>
      <c r="I336" s="310">
        <f>COUNTA(E337:E344)</f>
        <v>8</v>
      </c>
      <c r="J336" s="211"/>
    </row>
    <row r="337" spans="1:10" ht="50.4">
      <c r="A337" s="323"/>
      <c r="B337" s="198"/>
      <c r="C337" s="207"/>
      <c r="D337" s="207"/>
      <c r="E337" s="225" t="str">
        <f>_xlfn.CONCAT("Chuyên viên phân tích dữ liệu xem bộ dữ liệu áp dụng ",B326)</f>
        <v>Chuyên viên phân tích dữ liệu xem bộ dữ liệu áp dụng Phân tích đặc trưng thổ nhưỡng nhằm tối ưu hiệu quả nuôi trồng nông lâm thủy sản, quản lý thủy lợi…</v>
      </c>
      <c r="F337" s="225"/>
      <c r="G337" s="176"/>
      <c r="H337" s="176"/>
      <c r="I337" s="202"/>
      <c r="J337" s="211"/>
    </row>
    <row r="338" spans="1:10" ht="67.2">
      <c r="A338" s="323"/>
      <c r="B338" s="198"/>
      <c r="C338" s="207"/>
      <c r="D338" s="207"/>
      <c r="E338" s="225" t="str">
        <f>_xlfn.CONCAT("Chuyên viên phân tích dữ liệu kiểm tra các thông số về phân bố dữ liệu ",B326)</f>
        <v>Chuyên viên phân tích dữ liệu kiểm tra các thông số về phân bố dữ liệu Phân tích đặc trưng thổ nhưỡng nhằm tối ưu hiệu quả nuôi trồng nông lâm thủy sản, quản lý thủy lợi…</v>
      </c>
      <c r="F338" s="225"/>
      <c r="G338" s="176"/>
      <c r="H338" s="176"/>
      <c r="I338" s="202"/>
      <c r="J338" s="211"/>
    </row>
    <row r="339" spans="1:10" ht="67.2">
      <c r="A339" s="323"/>
      <c r="B339" s="198"/>
      <c r="C339" s="207"/>
      <c r="D339" s="207"/>
      <c r="E339" s="225" t="str">
        <f>_xlfn.CONCAT("Chuyên viên phân tích dữ liệu kiểm tra các thông số về tương quan dữ liệu ",B326)</f>
        <v>Chuyên viên phân tích dữ liệu kiểm tra các thông số về tương quan dữ liệu Phân tích đặc trưng thổ nhưỡng nhằm tối ưu hiệu quả nuôi trồng nông lâm thủy sản, quản lý thủy lợi…</v>
      </c>
      <c r="F339" s="225"/>
      <c r="G339" s="176"/>
      <c r="H339" s="176"/>
      <c r="I339" s="202"/>
      <c r="J339" s="211"/>
    </row>
    <row r="340" spans="1:10" ht="67.2">
      <c r="A340" s="323"/>
      <c r="B340" s="198"/>
      <c r="C340" s="207"/>
      <c r="D340" s="207"/>
      <c r="E340" s="225" t="str">
        <f>_xlfn.CONCAT("Chuyên viên phân tích dữ liệu thực hiện điều chỉnh các trường dữ liệu ",B326)</f>
        <v>Chuyên viên phân tích dữ liệu thực hiện điều chỉnh các trường dữ liệu Phân tích đặc trưng thổ nhưỡng nhằm tối ưu hiệu quả nuôi trồng nông lâm thủy sản, quản lý thủy lợi…</v>
      </c>
      <c r="F340" s="225"/>
      <c r="G340" s="176"/>
      <c r="H340" s="176"/>
      <c r="I340" s="202"/>
      <c r="J340" s="211"/>
    </row>
    <row r="341" spans="1:10" ht="67.2">
      <c r="A341" s="323"/>
      <c r="B341" s="198"/>
      <c r="C341" s="207"/>
      <c r="D341" s="207"/>
      <c r="E341" s="225" t="str">
        <f>_xlfn.CONCAT("Chuyên viên phân tích dữ liệu tùy chỉnh phạm vi dữ liệu sử dụng cho mô hình ",B326)</f>
        <v>Chuyên viên phân tích dữ liệu tùy chỉnh phạm vi dữ liệu sử dụng cho mô hình Phân tích đặc trưng thổ nhưỡng nhằm tối ưu hiệu quả nuôi trồng nông lâm thủy sản, quản lý thủy lợi…</v>
      </c>
      <c r="F341" s="225"/>
      <c r="G341" s="176"/>
      <c r="H341" s="176"/>
      <c r="I341" s="202"/>
      <c r="J341" s="211"/>
    </row>
    <row r="342" spans="1:10" ht="67.2">
      <c r="A342" s="323"/>
      <c r="B342" s="198"/>
      <c r="C342" s="207"/>
      <c r="D342" s="207"/>
      <c r="E342" s="225" t="str">
        <f>_xlfn.CONCAT("Chuyên viên phân tích dữ liệu thực hiện xóa thuộc tính khỏi mô hình ",B326)</f>
        <v>Chuyên viên phân tích dữ liệu thực hiện xóa thuộc tính khỏi mô hình Phân tích đặc trưng thổ nhưỡng nhằm tối ưu hiệu quả nuôi trồng nông lâm thủy sản, quản lý thủy lợi…</v>
      </c>
      <c r="F342" s="225"/>
      <c r="G342" s="176"/>
      <c r="H342" s="176"/>
      <c r="I342" s="202"/>
      <c r="J342" s="211"/>
    </row>
    <row r="343" spans="1:10" ht="50.4">
      <c r="A343" s="323"/>
      <c r="B343" s="198"/>
      <c r="C343" s="207"/>
      <c r="D343" s="207"/>
      <c r="E343" s="225" t="str">
        <f>_xlfn.CONCAT("Chuyên viên phân tích dữ liệu thực hiện thêm thuộc tính vào mô hình ",B326)</f>
        <v>Chuyên viên phân tích dữ liệu thực hiện thêm thuộc tính vào mô hình Phân tích đặc trưng thổ nhưỡng nhằm tối ưu hiệu quả nuôi trồng nông lâm thủy sản, quản lý thủy lợi…</v>
      </c>
      <c r="F343" s="225"/>
      <c r="G343" s="176"/>
      <c r="H343" s="176"/>
      <c r="I343" s="202"/>
      <c r="J343" s="211"/>
    </row>
    <row r="344" spans="1:10" ht="67.2">
      <c r="A344" s="323"/>
      <c r="B344" s="198"/>
      <c r="C344" s="207"/>
      <c r="D344" s="207"/>
      <c r="E344" s="225" t="str">
        <f>_xlfn.CONCAT("Chuyên viên phân tích dữ liệu thực hiện quy đổi/số hóa dữ liệu thành thuộc tính mô hình ",B326)</f>
        <v>Chuyên viên phân tích dữ liệu thực hiện quy đổi/số hóa dữ liệu thành thuộc tính mô hình Phân tích đặc trưng thổ nhưỡng nhằm tối ưu hiệu quả nuôi trồng nông lâm thủy sản, quản lý thủy lợi…</v>
      </c>
      <c r="F344" s="225"/>
      <c r="G344" s="176"/>
      <c r="H344" s="176"/>
      <c r="I344" s="202"/>
      <c r="J344" s="211"/>
    </row>
    <row r="345" spans="1:10" ht="100.8">
      <c r="A345" s="324">
        <f>IF(C345="","",COUNTA($C$4:C345))</f>
        <v>41</v>
      </c>
      <c r="B345" s="191" t="str">
        <f>_xlfn.CONCAT("Xây dựng và theo dõi mô hình ",B326)</f>
        <v>Xây dựng và theo dõi mô hình Phân tích đặc trưng thổ nhưỡng nhằm tối ưu hiệu quả nuôi trồng nông lâm thủy sản, quản lý thủy lợi…</v>
      </c>
      <c r="C345" s="190" t="s">
        <v>562</v>
      </c>
      <c r="D345" s="190" t="s">
        <v>6</v>
      </c>
      <c r="E345" s="193"/>
      <c r="F345" s="193"/>
      <c r="G345" s="190" t="s">
        <v>18</v>
      </c>
      <c r="H345" s="194" t="str">
        <f>IF(I345&lt;&gt;"",IF(I345&lt;=3,"Đơn giản",IF(I345&lt;=7,"Trung bình","Phức tạp")),"")</f>
        <v>Phức tạp</v>
      </c>
      <c r="I345" s="310">
        <f>COUNTA(E346:E353)</f>
        <v>8</v>
      </c>
      <c r="J345" s="211"/>
    </row>
    <row r="346" spans="1:10" ht="67.2">
      <c r="A346" s="323"/>
      <c r="B346" s="198"/>
      <c r="C346" s="207"/>
      <c r="D346" s="207"/>
      <c r="E346" s="225" t="str">
        <f>_xlfn.CONCAT("Chuyên viên phân tích dữ liệu thực hiện chia tập dữ liệu ",B326," (train, validate, test)")</f>
        <v>Chuyên viên phân tích dữ liệu thực hiện chia tập dữ liệu Phân tích đặc trưng thổ nhưỡng nhằm tối ưu hiệu quả nuôi trồng nông lâm thủy sản, quản lý thủy lợi… (train, validate, test)</v>
      </c>
      <c r="F346" s="225"/>
      <c r="G346" s="176"/>
      <c r="H346" s="176"/>
      <c r="I346" s="202"/>
      <c r="J346" s="211"/>
    </row>
    <row r="347" spans="1:10" ht="50.4">
      <c r="A347" s="323"/>
      <c r="B347" s="198"/>
      <c r="C347" s="207"/>
      <c r="D347" s="207"/>
      <c r="E347" s="225" t="str">
        <f>_xlfn.CONCAT("Chuyên viên phân tích dữ liệu thực hiện huấn luyện dữ liệu ",B326)</f>
        <v>Chuyên viên phân tích dữ liệu thực hiện huấn luyện dữ liệu Phân tích đặc trưng thổ nhưỡng nhằm tối ưu hiệu quả nuôi trồng nông lâm thủy sản, quản lý thủy lợi…</v>
      </c>
      <c r="F347" s="225"/>
      <c r="G347" s="176"/>
      <c r="H347" s="176"/>
      <c r="I347" s="202"/>
      <c r="J347" s="211"/>
    </row>
    <row r="348" spans="1:10" ht="67.2">
      <c r="A348" s="323"/>
      <c r="B348" s="198"/>
      <c r="C348" s="207"/>
      <c r="D348" s="207"/>
      <c r="E348" s="225" t="str">
        <f>_xlfn.CONCAT("Chuyên viên phân tích dữ liệu thực hiện tối ưu siêu tham số mô hình trên tập validate và so sánh giữa các mô hình ",B326)</f>
        <v>Chuyên viên phân tích dữ liệu thực hiện tối ưu siêu tham số mô hình trên tập validate và so sánh giữa các mô hình Phân tích đặc trưng thổ nhưỡng nhằm tối ưu hiệu quả nuôi trồng nông lâm thủy sản, quản lý thủy lợi…</v>
      </c>
      <c r="F348" s="225"/>
      <c r="G348" s="176"/>
      <c r="H348" s="176"/>
      <c r="I348" s="202"/>
      <c r="J348" s="211"/>
    </row>
    <row r="349" spans="1:10" ht="67.2">
      <c r="A349" s="323"/>
      <c r="B349" s="198"/>
      <c r="C349" s="207"/>
      <c r="D349" s="207"/>
      <c r="E349" s="225" t="str">
        <f>_xlfn.CONCAT("Chuyên viên phân tích dữ liệu thực hiện đánh giá hiệu suất mô hình trên tập test ",B326)</f>
        <v>Chuyên viên phân tích dữ liệu thực hiện đánh giá hiệu suất mô hình trên tập test Phân tích đặc trưng thổ nhưỡng nhằm tối ưu hiệu quả nuôi trồng nông lâm thủy sản, quản lý thủy lợi…</v>
      </c>
      <c r="F349" s="225"/>
      <c r="G349" s="176"/>
      <c r="H349" s="176"/>
      <c r="I349" s="202"/>
      <c r="J349" s="211"/>
    </row>
    <row r="350" spans="1:10" ht="67.2">
      <c r="A350" s="323"/>
      <c r="B350" s="198"/>
      <c r="C350" s="207"/>
      <c r="D350" s="207"/>
      <c r="E350" s="225" t="str">
        <f>_xlfn.CONCAT("Chuyên viên phân tích dữ liệu so sánh kết quả mô hình so với thực tế ",B326)</f>
        <v>Chuyên viên phân tích dữ liệu so sánh kết quả mô hình so với thực tế Phân tích đặc trưng thổ nhưỡng nhằm tối ưu hiệu quả nuôi trồng nông lâm thủy sản, quản lý thủy lợi…</v>
      </c>
      <c r="F350" s="225"/>
      <c r="G350" s="176"/>
      <c r="H350" s="176"/>
      <c r="I350" s="202"/>
      <c r="J350" s="211"/>
    </row>
    <row r="351" spans="1:10" ht="67.2">
      <c r="A351" s="323"/>
      <c r="B351" s="198"/>
      <c r="C351" s="207"/>
      <c r="D351" s="207"/>
      <c r="E351" s="225" t="str">
        <f>_xlfn.CONCAT("Chuyên viên phân tích dữ liệu so sánh kết quả các mô hình so với nhau ",B326)</f>
        <v>Chuyên viên phân tích dữ liệu so sánh kết quả các mô hình so với nhau Phân tích đặc trưng thổ nhưỡng nhằm tối ưu hiệu quả nuôi trồng nông lâm thủy sản, quản lý thủy lợi…</v>
      </c>
      <c r="F351" s="225"/>
      <c r="G351" s="176"/>
      <c r="H351" s="176"/>
      <c r="I351" s="202"/>
      <c r="J351" s="211"/>
    </row>
    <row r="352" spans="1:10" ht="67.2">
      <c r="A352" s="323"/>
      <c r="B352" s="198"/>
      <c r="C352" s="207"/>
      <c r="D352" s="207"/>
      <c r="E352" s="225" t="str">
        <f>_xlfn.CONCAT("Chuyên viên phân tích dữ liệu thực hiện huấn luyện lại mô hình dựa trên dữ liệu mới ",B326)</f>
        <v>Chuyên viên phân tích dữ liệu thực hiện huấn luyện lại mô hình dựa trên dữ liệu mới Phân tích đặc trưng thổ nhưỡng nhằm tối ưu hiệu quả nuôi trồng nông lâm thủy sản, quản lý thủy lợi…</v>
      </c>
      <c r="F352" s="225"/>
      <c r="G352" s="176"/>
      <c r="H352" s="176"/>
      <c r="I352" s="202"/>
      <c r="J352" s="211"/>
    </row>
    <row r="353" spans="1:13" ht="67.2">
      <c r="A353" s="323"/>
      <c r="B353" s="198"/>
      <c r="C353" s="207"/>
      <c r="D353" s="207"/>
      <c r="E353" s="225" t="str">
        <f>_xlfn.CONCAT("Chuyên viên phân tích dữ liệu huấn luyện mô hình dựa trên các đặc trưng/thuộc tính mới ",B326)</f>
        <v>Chuyên viên phân tích dữ liệu huấn luyện mô hình dựa trên các đặc trưng/thuộc tính mới Phân tích đặc trưng thổ nhưỡng nhằm tối ưu hiệu quả nuôi trồng nông lâm thủy sản, quản lý thủy lợi…</v>
      </c>
      <c r="F353" s="225"/>
      <c r="G353" s="176"/>
      <c r="H353" s="176"/>
      <c r="I353" s="202"/>
      <c r="J353" s="211"/>
    </row>
    <row r="354" spans="1:13" ht="134.4">
      <c r="A354" s="321" t="s">
        <v>565</v>
      </c>
      <c r="B354" s="219" t="s">
        <v>566</v>
      </c>
      <c r="C354" s="218"/>
      <c r="D354" s="218"/>
      <c r="E354" s="220"/>
      <c r="F354" s="220"/>
      <c r="G354" s="218"/>
      <c r="H354" s="218"/>
      <c r="I354" s="218"/>
      <c r="J354" s="211"/>
      <c r="M354" s="179" t="str">
        <f>IF(E354="","",SUBTOTAL(3,$E$5:E354))</f>
        <v/>
      </c>
    </row>
    <row r="355" spans="1:13" ht="134.4">
      <c r="A355" s="324">
        <f>IF(C355="","",COUNTA($C$4:C355))</f>
        <v>42</v>
      </c>
      <c r="B355" s="191" t="str">
        <f>_xlfn.CONCAT("Quản lý ",B354)</f>
        <v>Quản lý Tổng hợp dữ liệu xuyên suốt qua các kỳ báo cáo, hỗ trợ dự báo cho các chỉ tiêu chính của lĩnh vực công thương (thương mại, an toàn thực phẩm, sản xuất công nghiệp, điện lực...)</v>
      </c>
      <c r="C355" s="190" t="s">
        <v>562</v>
      </c>
      <c r="D355" s="190" t="s">
        <v>6</v>
      </c>
      <c r="E355" s="193"/>
      <c r="F355" s="193"/>
      <c r="G355" s="190" t="s">
        <v>18</v>
      </c>
      <c r="H355" s="194" t="str">
        <f>IF(I355&lt;&gt;"",IF(I355&lt;=3,"Đơn giản",IF(I355&lt;=7,"Trung bình","Phức tạp")),"")</f>
        <v>Phức tạp</v>
      </c>
      <c r="I355" s="310">
        <f>COUNTA(E356:E363)</f>
        <v>8</v>
      </c>
      <c r="J355" s="211"/>
    </row>
    <row r="356" spans="1:13" ht="100.8">
      <c r="A356" s="323"/>
      <c r="B356" s="198"/>
      <c r="C356" s="207"/>
      <c r="D356" s="207"/>
      <c r="E356" s="225" t="s">
        <v>1523</v>
      </c>
      <c r="F356" s="225"/>
      <c r="G356" s="176"/>
      <c r="H356" s="176"/>
      <c r="I356" s="202"/>
      <c r="J356" s="211"/>
    </row>
    <row r="357" spans="1:13" ht="100.8">
      <c r="A357" s="323"/>
      <c r="B357" s="198"/>
      <c r="C357" s="207"/>
      <c r="D357" s="207"/>
      <c r="E357" s="225" t="s">
        <v>1524</v>
      </c>
      <c r="F357" s="225"/>
      <c r="G357" s="176"/>
      <c r="H357" s="176"/>
      <c r="I357" s="202"/>
      <c r="J357" s="211"/>
    </row>
    <row r="358" spans="1:13" ht="100.8">
      <c r="A358" s="323"/>
      <c r="B358" s="198"/>
      <c r="C358" s="207"/>
      <c r="D358" s="207"/>
      <c r="E358" s="225" t="s">
        <v>1525</v>
      </c>
      <c r="F358" s="225"/>
      <c r="G358" s="176"/>
      <c r="H358" s="176"/>
      <c r="I358" s="202"/>
      <c r="J358" s="211"/>
    </row>
    <row r="359" spans="1:13" ht="67.2">
      <c r="A359" s="323"/>
      <c r="B359" s="198"/>
      <c r="C359" s="207"/>
      <c r="D359" s="207"/>
      <c r="E359" s="225" t="s">
        <v>1526</v>
      </c>
      <c r="F359" s="225"/>
      <c r="G359" s="176"/>
      <c r="H359" s="176"/>
      <c r="I359" s="202"/>
      <c r="J359" s="211"/>
    </row>
    <row r="360" spans="1:13" ht="100.8">
      <c r="A360" s="323"/>
      <c r="B360" s="198"/>
      <c r="C360" s="207"/>
      <c r="D360" s="207"/>
      <c r="E360" s="225" t="s">
        <v>1527</v>
      </c>
      <c r="F360" s="225"/>
      <c r="G360" s="176"/>
      <c r="H360" s="176"/>
      <c r="I360" s="202"/>
      <c r="J360" s="211"/>
    </row>
    <row r="361" spans="1:13" ht="84">
      <c r="A361" s="323"/>
      <c r="B361" s="198"/>
      <c r="C361" s="207"/>
      <c r="D361" s="207"/>
      <c r="E361" s="225" t="s">
        <v>1528</v>
      </c>
      <c r="F361" s="225"/>
      <c r="G361" s="176"/>
      <c r="H361" s="176"/>
      <c r="I361" s="202"/>
      <c r="J361" s="211"/>
    </row>
    <row r="362" spans="1:13" ht="84">
      <c r="A362" s="323"/>
      <c r="B362" s="198"/>
      <c r="C362" s="207"/>
      <c r="D362" s="207"/>
      <c r="E362" s="225" t="s">
        <v>1529</v>
      </c>
      <c r="F362" s="225"/>
      <c r="G362" s="176"/>
      <c r="H362" s="176"/>
      <c r="I362" s="202"/>
      <c r="J362" s="211"/>
    </row>
    <row r="363" spans="1:13" ht="84">
      <c r="A363" s="323"/>
      <c r="B363" s="198"/>
      <c r="C363" s="207"/>
      <c r="D363" s="207"/>
      <c r="E363" s="225" t="s">
        <v>1530</v>
      </c>
      <c r="F363" s="225"/>
      <c r="G363" s="176"/>
      <c r="H363" s="176"/>
      <c r="I363" s="202"/>
      <c r="J363" s="211"/>
    </row>
    <row r="364" spans="1:13" ht="151.19999999999999">
      <c r="A364" s="324">
        <f>IF(C364="","",COUNTA($C$4:C364))</f>
        <v>43</v>
      </c>
      <c r="B364" s="191" t="str">
        <f>_xlfn.CONCAT("Thu thập, khai phá và tiền xử lý dữ liệu phục vụ ",B354)</f>
        <v>Thu thập, khai phá và tiền xử lý dữ liệu phục vụ Tổng hợp dữ liệu xuyên suốt qua các kỳ báo cáo, hỗ trợ dự báo cho các chỉ tiêu chính của lĩnh vực công thương (thương mại, an toàn thực phẩm, sản xuất công nghiệp, điện lực...)</v>
      </c>
      <c r="C364" s="190" t="s">
        <v>562</v>
      </c>
      <c r="D364" s="190" t="s">
        <v>6</v>
      </c>
      <c r="E364" s="193"/>
      <c r="F364" s="193"/>
      <c r="G364" s="190" t="s">
        <v>18</v>
      </c>
      <c r="H364" s="194" t="str">
        <f>IF(I364&lt;&gt;"",IF(I364&lt;=3,"Đơn giản",IF(I364&lt;=7,"Trung bình","Phức tạp")),"")</f>
        <v>Phức tạp</v>
      </c>
      <c r="I364" s="310">
        <f>COUNTA(E365:E372)</f>
        <v>8</v>
      </c>
      <c r="J364" s="211"/>
    </row>
    <row r="365" spans="1:13" ht="84">
      <c r="A365" s="323"/>
      <c r="B365" s="198"/>
      <c r="C365" s="207"/>
      <c r="D365" s="207"/>
      <c r="E365" s="225" t="s">
        <v>1531</v>
      </c>
      <c r="F365" s="225"/>
      <c r="G365" s="176"/>
      <c r="H365" s="176"/>
      <c r="I365" s="202"/>
      <c r="J365" s="211"/>
    </row>
    <row r="366" spans="1:13" ht="84">
      <c r="A366" s="323"/>
      <c r="B366" s="198"/>
      <c r="C366" s="207"/>
      <c r="D366" s="207"/>
      <c r="E366" s="225" t="s">
        <v>1532</v>
      </c>
      <c r="F366" s="225"/>
      <c r="G366" s="176"/>
      <c r="H366" s="176"/>
      <c r="I366" s="202"/>
      <c r="J366" s="211"/>
    </row>
    <row r="367" spans="1:13" ht="84">
      <c r="A367" s="323"/>
      <c r="B367" s="198"/>
      <c r="C367" s="207"/>
      <c r="D367" s="207"/>
      <c r="E367" s="225" t="s">
        <v>1533</v>
      </c>
      <c r="F367" s="225"/>
      <c r="G367" s="176"/>
      <c r="H367" s="176"/>
      <c r="I367" s="202"/>
      <c r="J367" s="211"/>
    </row>
    <row r="368" spans="1:13" ht="84">
      <c r="A368" s="323"/>
      <c r="B368" s="198"/>
      <c r="C368" s="207"/>
      <c r="D368" s="207"/>
      <c r="E368" s="225" t="s">
        <v>1534</v>
      </c>
      <c r="F368" s="225"/>
      <c r="G368" s="176"/>
      <c r="H368" s="176"/>
      <c r="I368" s="202"/>
      <c r="J368" s="211"/>
    </row>
    <row r="369" spans="1:13" ht="84">
      <c r="A369" s="323"/>
      <c r="B369" s="198"/>
      <c r="C369" s="207"/>
      <c r="D369" s="207"/>
      <c r="E369" s="225" t="s">
        <v>1535</v>
      </c>
      <c r="F369" s="225"/>
      <c r="G369" s="176"/>
      <c r="H369" s="176"/>
      <c r="I369" s="202"/>
      <c r="J369" s="211"/>
    </row>
    <row r="370" spans="1:13" ht="84">
      <c r="A370" s="323"/>
      <c r="B370" s="198"/>
      <c r="C370" s="207"/>
      <c r="D370" s="207"/>
      <c r="E370" s="225" t="s">
        <v>1536</v>
      </c>
      <c r="F370" s="225"/>
      <c r="G370" s="176"/>
      <c r="H370" s="176"/>
      <c r="I370" s="202"/>
      <c r="J370" s="211"/>
    </row>
    <row r="371" spans="1:13" ht="84">
      <c r="A371" s="323"/>
      <c r="B371" s="198"/>
      <c r="C371" s="207"/>
      <c r="D371" s="207"/>
      <c r="E371" s="225" t="s">
        <v>1537</v>
      </c>
      <c r="F371" s="225"/>
      <c r="G371" s="176"/>
      <c r="H371" s="176"/>
      <c r="I371" s="202"/>
      <c r="J371" s="211"/>
    </row>
    <row r="372" spans="1:13" ht="84">
      <c r="A372" s="323"/>
      <c r="B372" s="198"/>
      <c r="C372" s="207"/>
      <c r="D372" s="207"/>
      <c r="E372" s="225" t="s">
        <v>1538</v>
      </c>
      <c r="F372" s="225"/>
      <c r="G372" s="176"/>
      <c r="H372" s="176"/>
      <c r="I372" s="202"/>
      <c r="J372" s="211"/>
    </row>
    <row r="373" spans="1:13" ht="151.19999999999999">
      <c r="A373" s="324">
        <f>IF(C373="","",COUNTA($C$4:C373))</f>
        <v>44</v>
      </c>
      <c r="B373" s="191" t="str">
        <f>_xlfn.CONCAT("Xây dựng và theo dõi mô hình ",B354)</f>
        <v>Xây dựng và theo dõi mô hình Tổng hợp dữ liệu xuyên suốt qua các kỳ báo cáo, hỗ trợ dự báo cho các chỉ tiêu chính của lĩnh vực công thương (thương mại, an toàn thực phẩm, sản xuất công nghiệp, điện lực...)</v>
      </c>
      <c r="C373" s="190" t="s">
        <v>562</v>
      </c>
      <c r="D373" s="190" t="s">
        <v>6</v>
      </c>
      <c r="E373" s="193"/>
      <c r="F373" s="193"/>
      <c r="G373" s="190" t="s">
        <v>18</v>
      </c>
      <c r="H373" s="194" t="str">
        <f>IF(I373&lt;&gt;"",IF(I373&lt;=3,"Đơn giản",IF(I373&lt;=7,"Trung bình","Phức tạp")),"")</f>
        <v>Phức tạp</v>
      </c>
      <c r="I373" s="310">
        <f>COUNTA(E374:E381)</f>
        <v>8</v>
      </c>
      <c r="J373" s="211"/>
    </row>
    <row r="374" spans="1:13" ht="84">
      <c r="A374" s="323"/>
      <c r="B374" s="198"/>
      <c r="C374" s="207"/>
      <c r="D374" s="207"/>
      <c r="E374" s="225" t="s">
        <v>1539</v>
      </c>
      <c r="F374" s="225"/>
      <c r="G374" s="176"/>
      <c r="H374" s="176"/>
      <c r="I374" s="202"/>
      <c r="J374" s="211"/>
    </row>
    <row r="375" spans="1:13" ht="84">
      <c r="A375" s="323"/>
      <c r="B375" s="198"/>
      <c r="C375" s="207"/>
      <c r="D375" s="207"/>
      <c r="E375" s="225" t="s">
        <v>1540</v>
      </c>
      <c r="F375" s="225"/>
      <c r="G375" s="176"/>
      <c r="H375" s="176"/>
      <c r="I375" s="202"/>
      <c r="J375" s="211"/>
    </row>
    <row r="376" spans="1:13" ht="100.8">
      <c r="A376" s="323"/>
      <c r="B376" s="198"/>
      <c r="C376" s="207"/>
      <c r="D376" s="207"/>
      <c r="E376" s="225" t="s">
        <v>1541</v>
      </c>
      <c r="F376" s="225"/>
      <c r="G376" s="176"/>
      <c r="H376" s="176"/>
      <c r="I376" s="202"/>
      <c r="J376" s="211"/>
    </row>
    <row r="377" spans="1:13" ht="84">
      <c r="A377" s="323"/>
      <c r="B377" s="198"/>
      <c r="C377" s="207"/>
      <c r="D377" s="207"/>
      <c r="E377" s="225" t="s">
        <v>1542</v>
      </c>
      <c r="F377" s="225"/>
      <c r="G377" s="176"/>
      <c r="H377" s="176"/>
      <c r="I377" s="202"/>
      <c r="J377" s="211"/>
    </row>
    <row r="378" spans="1:13" ht="84">
      <c r="A378" s="323"/>
      <c r="B378" s="198"/>
      <c r="C378" s="207"/>
      <c r="D378" s="207"/>
      <c r="E378" s="225" t="s">
        <v>1543</v>
      </c>
      <c r="F378" s="225"/>
      <c r="G378" s="176"/>
      <c r="H378" s="176"/>
      <c r="I378" s="202"/>
      <c r="J378" s="211"/>
    </row>
    <row r="379" spans="1:13" ht="84">
      <c r="A379" s="323"/>
      <c r="B379" s="198"/>
      <c r="C379" s="207"/>
      <c r="D379" s="207"/>
      <c r="E379" s="225" t="s">
        <v>1544</v>
      </c>
      <c r="F379" s="225"/>
      <c r="G379" s="176"/>
      <c r="H379" s="176"/>
      <c r="I379" s="202"/>
      <c r="J379" s="211"/>
    </row>
    <row r="380" spans="1:13" ht="84">
      <c r="A380" s="323"/>
      <c r="B380" s="198"/>
      <c r="C380" s="207"/>
      <c r="D380" s="207"/>
      <c r="E380" s="225" t="s">
        <v>1545</v>
      </c>
      <c r="F380" s="225"/>
      <c r="G380" s="176"/>
      <c r="H380" s="176"/>
      <c r="I380" s="202"/>
      <c r="J380" s="211"/>
    </row>
    <row r="381" spans="1:13" ht="84">
      <c r="A381" s="323"/>
      <c r="B381" s="198"/>
      <c r="C381" s="207"/>
      <c r="D381" s="207"/>
      <c r="E381" s="225" t="s">
        <v>1546</v>
      </c>
      <c r="F381" s="225"/>
      <c r="G381" s="176"/>
      <c r="H381" s="176"/>
      <c r="I381" s="202"/>
      <c r="J381" s="211"/>
    </row>
    <row r="382" spans="1:13" ht="50.4">
      <c r="A382" s="321" t="s">
        <v>567</v>
      </c>
      <c r="B382" s="219" t="s">
        <v>568</v>
      </c>
      <c r="C382" s="218"/>
      <c r="D382" s="218"/>
      <c r="E382" s="220"/>
      <c r="F382" s="220"/>
      <c r="G382" s="218"/>
      <c r="H382" s="218"/>
      <c r="I382" s="186"/>
      <c r="J382" s="211"/>
      <c r="M382" s="179" t="str">
        <f>IF(E382="","",SUBTOTAL(3,$E$5:E382))</f>
        <v/>
      </c>
    </row>
    <row r="383" spans="1:13" ht="50.4">
      <c r="A383" s="324">
        <f>IF(C383="","",COUNTA($C$4:C383))</f>
        <v>45</v>
      </c>
      <c r="B383" s="191" t="str">
        <f>_xlfn.CONCAT("Quản lý ",B382)</f>
        <v>Quản lý Cảnh báo các thay đổi đột biến của dữ liệu ngành Công thương</v>
      </c>
      <c r="C383" s="190" t="s">
        <v>562</v>
      </c>
      <c r="D383" s="190" t="s">
        <v>6</v>
      </c>
      <c r="E383" s="193"/>
      <c r="F383" s="193"/>
      <c r="G383" s="190" t="s">
        <v>18</v>
      </c>
      <c r="H383" s="194" t="str">
        <f>IF(I383&lt;&gt;"",IF(I383&lt;=3,"Đơn giản",IF(I383&lt;=7,"Trung bình","Phức tạp")),"")</f>
        <v>Phức tạp</v>
      </c>
      <c r="I383" s="310">
        <f>COUNTA(E384:E391)</f>
        <v>8</v>
      </c>
      <c r="J383" s="211"/>
    </row>
    <row r="384" spans="1:13" ht="50.4">
      <c r="A384" s="323"/>
      <c r="B384" s="198"/>
      <c r="C384" s="207"/>
      <c r="D384" s="207"/>
      <c r="E384" s="311" t="s">
        <v>1547</v>
      </c>
      <c r="F384" s="311"/>
      <c r="G384" s="176"/>
      <c r="H384" s="176"/>
      <c r="I384" s="202"/>
      <c r="J384" s="211"/>
    </row>
    <row r="385" spans="1:10" ht="67.2">
      <c r="A385" s="323"/>
      <c r="B385" s="198"/>
      <c r="C385" s="207"/>
      <c r="D385" s="207"/>
      <c r="E385" s="311" t="s">
        <v>1548</v>
      </c>
      <c r="F385" s="311"/>
      <c r="G385" s="176"/>
      <c r="H385" s="176"/>
      <c r="I385" s="202"/>
      <c r="J385" s="211"/>
    </row>
    <row r="386" spans="1:10" ht="50.4">
      <c r="A386" s="323"/>
      <c r="B386" s="198"/>
      <c r="C386" s="207"/>
      <c r="D386" s="207"/>
      <c r="E386" s="311" t="s">
        <v>1549</v>
      </c>
      <c r="F386" s="311"/>
      <c r="G386" s="176"/>
      <c r="H386" s="176"/>
      <c r="I386" s="202"/>
      <c r="J386" s="211"/>
    </row>
    <row r="387" spans="1:10" ht="33.6">
      <c r="A387" s="323"/>
      <c r="B387" s="198"/>
      <c r="C387" s="207"/>
      <c r="D387" s="207"/>
      <c r="E387" s="311" t="s">
        <v>1550</v>
      </c>
      <c r="F387" s="311"/>
      <c r="G387" s="176"/>
      <c r="H387" s="176"/>
      <c r="I387" s="202"/>
      <c r="J387" s="211"/>
    </row>
    <row r="388" spans="1:10" ht="67.2">
      <c r="A388" s="323"/>
      <c r="B388" s="198"/>
      <c r="C388" s="207"/>
      <c r="D388" s="207"/>
      <c r="E388" s="311" t="s">
        <v>1551</v>
      </c>
      <c r="F388" s="311"/>
      <c r="G388" s="176"/>
      <c r="H388" s="176"/>
      <c r="I388" s="202"/>
      <c r="J388" s="211"/>
    </row>
    <row r="389" spans="1:10" ht="50.4">
      <c r="A389" s="323"/>
      <c r="B389" s="198"/>
      <c r="C389" s="207"/>
      <c r="D389" s="207"/>
      <c r="E389" s="311" t="s">
        <v>1552</v>
      </c>
      <c r="F389" s="311"/>
      <c r="G389" s="176"/>
      <c r="H389" s="176"/>
      <c r="I389" s="202"/>
      <c r="J389" s="211"/>
    </row>
    <row r="390" spans="1:10" ht="33.6">
      <c r="A390" s="323"/>
      <c r="B390" s="198"/>
      <c r="C390" s="207"/>
      <c r="D390" s="207"/>
      <c r="E390" s="311" t="s">
        <v>1553</v>
      </c>
      <c r="F390" s="311"/>
      <c r="G390" s="176"/>
      <c r="H390" s="176"/>
      <c r="I390" s="202"/>
      <c r="J390" s="211"/>
    </row>
    <row r="391" spans="1:10" ht="50.4">
      <c r="A391" s="323"/>
      <c r="B391" s="198"/>
      <c r="C391" s="207"/>
      <c r="D391" s="207"/>
      <c r="E391" s="311" t="s">
        <v>1554</v>
      </c>
      <c r="F391" s="311"/>
      <c r="G391" s="176"/>
      <c r="H391" s="176"/>
      <c r="I391" s="202"/>
      <c r="J391" s="211"/>
    </row>
    <row r="392" spans="1:10" ht="84">
      <c r="A392" s="324">
        <f>IF(C392="","",COUNTA($C$4:C392))</f>
        <v>46</v>
      </c>
      <c r="B392" s="191" t="str">
        <f>_xlfn.CONCAT("Thu thập, khai phá và tiền xử lý dữ liệu phục vụ ",B382)</f>
        <v>Thu thập, khai phá và tiền xử lý dữ liệu phục vụ Cảnh báo các thay đổi đột biến của dữ liệu ngành Công thương</v>
      </c>
      <c r="C392" s="190" t="s">
        <v>562</v>
      </c>
      <c r="D392" s="190" t="s">
        <v>6</v>
      </c>
      <c r="E392" s="193"/>
      <c r="F392" s="193"/>
      <c r="G392" s="190" t="s">
        <v>18</v>
      </c>
      <c r="H392" s="194" t="str">
        <f>IF(I392&lt;&gt;"",IF(I392&lt;=3,"Đơn giản",IF(I392&lt;=7,"Trung bình","Phức tạp")),"")</f>
        <v>Phức tạp</v>
      </c>
      <c r="I392" s="310">
        <f>COUNTA(E393:E400)</f>
        <v>8</v>
      </c>
      <c r="J392" s="211"/>
    </row>
    <row r="393" spans="1:10" ht="50.4">
      <c r="A393" s="323"/>
      <c r="B393" s="198"/>
      <c r="C393" s="207"/>
      <c r="D393" s="207"/>
      <c r="E393" s="225" t="s">
        <v>1555</v>
      </c>
      <c r="F393" s="225"/>
      <c r="G393" s="176"/>
      <c r="H393" s="176"/>
      <c r="I393" s="202"/>
      <c r="J393" s="211"/>
    </row>
    <row r="394" spans="1:10" ht="50.4">
      <c r="A394" s="323"/>
      <c r="B394" s="198"/>
      <c r="C394" s="207"/>
      <c r="D394" s="207"/>
      <c r="E394" s="225" t="s">
        <v>1556</v>
      </c>
      <c r="F394" s="225"/>
      <c r="G394" s="176"/>
      <c r="H394" s="176"/>
      <c r="I394" s="202"/>
      <c r="J394" s="211"/>
    </row>
    <row r="395" spans="1:10" ht="50.4">
      <c r="A395" s="323"/>
      <c r="B395" s="198"/>
      <c r="C395" s="207"/>
      <c r="D395" s="207"/>
      <c r="E395" s="225" t="s">
        <v>1557</v>
      </c>
      <c r="F395" s="225"/>
      <c r="G395" s="176"/>
      <c r="H395" s="176"/>
      <c r="I395" s="202"/>
      <c r="J395" s="211"/>
    </row>
    <row r="396" spans="1:10" ht="50.4">
      <c r="A396" s="323"/>
      <c r="B396" s="198"/>
      <c r="C396" s="207"/>
      <c r="D396" s="207"/>
      <c r="E396" s="225" t="s">
        <v>1558</v>
      </c>
      <c r="F396" s="225"/>
      <c r="G396" s="176"/>
      <c r="H396" s="176"/>
      <c r="I396" s="202"/>
      <c r="J396" s="211"/>
    </row>
    <row r="397" spans="1:10" ht="50.4">
      <c r="A397" s="323"/>
      <c r="B397" s="198"/>
      <c r="C397" s="207"/>
      <c r="D397" s="207"/>
      <c r="E397" s="225" t="s">
        <v>1559</v>
      </c>
      <c r="F397" s="225"/>
      <c r="G397" s="176"/>
      <c r="H397" s="176"/>
      <c r="I397" s="202"/>
      <c r="J397" s="211"/>
    </row>
    <row r="398" spans="1:10" ht="50.4">
      <c r="A398" s="323"/>
      <c r="B398" s="198"/>
      <c r="C398" s="207"/>
      <c r="D398" s="207"/>
      <c r="E398" s="225" t="s">
        <v>1560</v>
      </c>
      <c r="F398" s="225"/>
      <c r="G398" s="176"/>
      <c r="H398" s="176"/>
      <c r="I398" s="202"/>
      <c r="J398" s="211"/>
    </row>
    <row r="399" spans="1:10" ht="50.4">
      <c r="A399" s="323"/>
      <c r="B399" s="198"/>
      <c r="C399" s="207"/>
      <c r="D399" s="207"/>
      <c r="E399" s="225" t="s">
        <v>1561</v>
      </c>
      <c r="F399" s="225"/>
      <c r="G399" s="176"/>
      <c r="H399" s="176"/>
      <c r="I399" s="202"/>
      <c r="J399" s="211"/>
    </row>
    <row r="400" spans="1:10" ht="50.4">
      <c r="A400" s="323"/>
      <c r="B400" s="198"/>
      <c r="C400" s="207"/>
      <c r="D400" s="207"/>
      <c r="E400" s="225" t="s">
        <v>1562</v>
      </c>
      <c r="F400" s="225"/>
      <c r="G400" s="176"/>
      <c r="H400" s="176"/>
      <c r="I400" s="202"/>
      <c r="J400" s="211"/>
    </row>
    <row r="401" spans="1:13" ht="67.2">
      <c r="A401" s="324">
        <f>IF(C401="","",COUNTA($C$4:C401))</f>
        <v>47</v>
      </c>
      <c r="B401" s="191" t="str">
        <f>_xlfn.CONCAT("Xây dựng và theo dõi mô hình ",B382)</f>
        <v>Xây dựng và theo dõi mô hình Cảnh báo các thay đổi đột biến của dữ liệu ngành Công thương</v>
      </c>
      <c r="C401" s="190" t="s">
        <v>562</v>
      </c>
      <c r="D401" s="190" t="s">
        <v>6</v>
      </c>
      <c r="E401" s="193"/>
      <c r="F401" s="193"/>
      <c r="G401" s="190" t="s">
        <v>18</v>
      </c>
      <c r="H401" s="194" t="str">
        <f>IF(I401&lt;&gt;"",IF(I401&lt;=3,"Đơn giản",IF(I401&lt;=7,"Trung bình","Phức tạp")),"")</f>
        <v>Phức tạp</v>
      </c>
      <c r="I401" s="310">
        <f>COUNTA(E402:E409)</f>
        <v>8</v>
      </c>
      <c r="J401" s="211"/>
    </row>
    <row r="402" spans="1:13" ht="50.4">
      <c r="A402" s="323"/>
      <c r="B402" s="198"/>
      <c r="C402" s="207"/>
      <c r="D402" s="207"/>
      <c r="E402" s="225" t="s">
        <v>1563</v>
      </c>
      <c r="F402" s="225"/>
      <c r="G402" s="176"/>
      <c r="H402" s="176"/>
      <c r="I402" s="202"/>
      <c r="J402" s="211"/>
    </row>
    <row r="403" spans="1:13" ht="50.4">
      <c r="A403" s="323"/>
      <c r="B403" s="198"/>
      <c r="C403" s="207"/>
      <c r="D403" s="207"/>
      <c r="E403" s="225" t="s">
        <v>1564</v>
      </c>
      <c r="F403" s="225"/>
      <c r="G403" s="176"/>
      <c r="H403" s="176"/>
      <c r="I403" s="202"/>
      <c r="J403" s="211"/>
    </row>
    <row r="404" spans="1:13" ht="67.2">
      <c r="A404" s="323"/>
      <c r="B404" s="198"/>
      <c r="C404" s="207"/>
      <c r="D404" s="207"/>
      <c r="E404" s="225" t="s">
        <v>1565</v>
      </c>
      <c r="F404" s="225"/>
      <c r="G404" s="176"/>
      <c r="H404" s="176"/>
      <c r="I404" s="202"/>
      <c r="J404" s="211"/>
    </row>
    <row r="405" spans="1:13" ht="50.4">
      <c r="A405" s="323"/>
      <c r="B405" s="198"/>
      <c r="C405" s="207"/>
      <c r="D405" s="207"/>
      <c r="E405" s="225" t="s">
        <v>1566</v>
      </c>
      <c r="F405" s="225"/>
      <c r="G405" s="176"/>
      <c r="H405" s="176"/>
      <c r="I405" s="202"/>
      <c r="J405" s="211"/>
    </row>
    <row r="406" spans="1:13" ht="50.4">
      <c r="A406" s="323"/>
      <c r="B406" s="198"/>
      <c r="C406" s="207"/>
      <c r="D406" s="207"/>
      <c r="E406" s="225" t="s">
        <v>1567</v>
      </c>
      <c r="F406" s="225"/>
      <c r="G406" s="176"/>
      <c r="H406" s="176"/>
      <c r="I406" s="202"/>
      <c r="J406" s="211"/>
    </row>
    <row r="407" spans="1:13" ht="50.4">
      <c r="A407" s="323"/>
      <c r="B407" s="198"/>
      <c r="C407" s="207"/>
      <c r="D407" s="207"/>
      <c r="E407" s="225" t="s">
        <v>1568</v>
      </c>
      <c r="F407" s="225"/>
      <c r="G407" s="176"/>
      <c r="H407" s="176"/>
      <c r="I407" s="202"/>
      <c r="J407" s="211"/>
    </row>
    <row r="408" spans="1:13" ht="50.4">
      <c r="A408" s="323"/>
      <c r="B408" s="198"/>
      <c r="C408" s="207"/>
      <c r="D408" s="207"/>
      <c r="E408" s="225" t="s">
        <v>1569</v>
      </c>
      <c r="F408" s="225"/>
      <c r="G408" s="176"/>
      <c r="H408" s="176"/>
      <c r="I408" s="202"/>
      <c r="J408" s="211"/>
    </row>
    <row r="409" spans="1:13" ht="50.4">
      <c r="A409" s="323"/>
      <c r="B409" s="198"/>
      <c r="C409" s="207"/>
      <c r="D409" s="207"/>
      <c r="E409" s="225" t="s">
        <v>1570</v>
      </c>
      <c r="F409" s="225"/>
      <c r="G409" s="176"/>
      <c r="H409" s="176"/>
      <c r="I409" s="202"/>
      <c r="J409" s="211"/>
    </row>
    <row r="410" spans="1:13" ht="67.2">
      <c r="A410" s="321" t="s">
        <v>569</v>
      </c>
      <c r="B410" s="219" t="s">
        <v>570</v>
      </c>
      <c r="C410" s="218"/>
      <c r="D410" s="218"/>
      <c r="E410" s="220"/>
      <c r="F410" s="220"/>
      <c r="G410" s="218"/>
      <c r="H410" s="218"/>
      <c r="I410" s="218"/>
      <c r="J410" s="211"/>
      <c r="M410" s="179" t="str">
        <f>IF(E410="","",SUBTOTAL(3,$E$5:E410))</f>
        <v/>
      </c>
    </row>
    <row r="411" spans="1:13" ht="67.2">
      <c r="A411" s="324">
        <f>IF(C411="","",COUNTA($C$4:C411))</f>
        <v>48</v>
      </c>
      <c r="B411" s="191" t="str">
        <f>_xlfn.CONCAT("Quản lý ",B410)</f>
        <v xml:space="preserve">Quản lý Hỗ trợ quá trình đưa ra quyết định cho các hoạt động cấp phép, phê duyệt hồ sơ sử dụng đất đai </v>
      </c>
      <c r="C411" s="190" t="s">
        <v>562</v>
      </c>
      <c r="D411" s="190" t="s">
        <v>6</v>
      </c>
      <c r="E411" s="193"/>
      <c r="F411" s="193"/>
      <c r="G411" s="190" t="s">
        <v>18</v>
      </c>
      <c r="H411" s="194" t="str">
        <f>IF(I411&lt;&gt;"",IF(I411&lt;=3,"Đơn giản",IF(I411&lt;=7,"Trung bình","Phức tạp")),"")</f>
        <v>Phức tạp</v>
      </c>
      <c r="I411" s="310">
        <f>COUNTA(E412:E419)</f>
        <v>8</v>
      </c>
      <c r="J411" s="211"/>
    </row>
    <row r="412" spans="1:13" ht="67.2">
      <c r="A412" s="323"/>
      <c r="B412" s="198"/>
      <c r="C412" s="207"/>
      <c r="D412" s="207"/>
      <c r="E412" s="311" t="s">
        <v>1571</v>
      </c>
      <c r="F412" s="311"/>
      <c r="G412" s="176"/>
      <c r="H412" s="176"/>
      <c r="I412" s="202"/>
      <c r="J412" s="211"/>
    </row>
    <row r="413" spans="1:13" ht="67.2">
      <c r="A413" s="323"/>
      <c r="B413" s="198"/>
      <c r="C413" s="207"/>
      <c r="D413" s="207"/>
      <c r="E413" s="311" t="s">
        <v>1572</v>
      </c>
      <c r="F413" s="311"/>
      <c r="G413" s="176"/>
      <c r="H413" s="176"/>
      <c r="I413" s="202"/>
      <c r="J413" s="211"/>
    </row>
    <row r="414" spans="1:13" ht="67.2">
      <c r="A414" s="323"/>
      <c r="B414" s="198"/>
      <c r="C414" s="207"/>
      <c r="D414" s="207"/>
      <c r="E414" s="311" t="s">
        <v>1573</v>
      </c>
      <c r="F414" s="311"/>
      <c r="G414" s="176"/>
      <c r="H414" s="176"/>
      <c r="I414" s="202"/>
      <c r="J414" s="211"/>
    </row>
    <row r="415" spans="1:13" ht="50.4">
      <c r="A415" s="323"/>
      <c r="B415" s="198"/>
      <c r="C415" s="207"/>
      <c r="D415" s="207"/>
      <c r="E415" s="311" t="s">
        <v>1574</v>
      </c>
      <c r="F415" s="311"/>
      <c r="G415" s="176"/>
      <c r="H415" s="176"/>
      <c r="I415" s="202"/>
      <c r="J415" s="211"/>
    </row>
    <row r="416" spans="1:13" ht="67.2">
      <c r="A416" s="323"/>
      <c r="B416" s="198"/>
      <c r="C416" s="207"/>
      <c r="D416" s="207"/>
      <c r="E416" s="311" t="s">
        <v>1575</v>
      </c>
      <c r="F416" s="311"/>
      <c r="G416" s="176"/>
      <c r="H416" s="176"/>
      <c r="I416" s="202"/>
      <c r="J416" s="211"/>
    </row>
    <row r="417" spans="1:10" ht="50.4">
      <c r="A417" s="323"/>
      <c r="B417" s="198"/>
      <c r="C417" s="207"/>
      <c r="D417" s="207"/>
      <c r="E417" s="311" t="s">
        <v>1576</v>
      </c>
      <c r="F417" s="311"/>
      <c r="G417" s="176"/>
      <c r="H417" s="176"/>
      <c r="I417" s="202"/>
      <c r="J417" s="211"/>
    </row>
    <row r="418" spans="1:10" ht="50.4">
      <c r="A418" s="323"/>
      <c r="B418" s="198"/>
      <c r="C418" s="207"/>
      <c r="D418" s="207"/>
      <c r="E418" s="311" t="s">
        <v>1577</v>
      </c>
      <c r="F418" s="311"/>
      <c r="G418" s="176"/>
      <c r="H418" s="176"/>
      <c r="I418" s="202"/>
      <c r="J418" s="211"/>
    </row>
    <row r="419" spans="1:10" ht="50.4">
      <c r="A419" s="323"/>
      <c r="B419" s="198"/>
      <c r="C419" s="207"/>
      <c r="D419" s="207"/>
      <c r="E419" s="311" t="s">
        <v>1578</v>
      </c>
      <c r="F419" s="311"/>
      <c r="G419" s="176"/>
      <c r="H419" s="176"/>
      <c r="I419" s="202"/>
      <c r="J419" s="211"/>
    </row>
    <row r="420" spans="1:10" ht="100.8">
      <c r="A420" s="324">
        <f>IF(C420="","",COUNTA($C$4:C420))</f>
        <v>49</v>
      </c>
      <c r="B420" s="191" t="str">
        <f>_xlfn.CONCAT("Thu thập, khai phá và tiền xử lý dữ liệu phục vụ ",B410)</f>
        <v xml:space="preserve">Thu thập, khai phá và tiền xử lý dữ liệu phục vụ Hỗ trợ quá trình đưa ra quyết định cho các hoạt động cấp phép, phê duyệt hồ sơ sử dụng đất đai </v>
      </c>
      <c r="C420" s="190" t="s">
        <v>562</v>
      </c>
      <c r="D420" s="190" t="s">
        <v>6</v>
      </c>
      <c r="E420" s="193"/>
      <c r="F420" s="193"/>
      <c r="G420" s="190" t="s">
        <v>18</v>
      </c>
      <c r="H420" s="194" t="str">
        <f>IF(I420&lt;&gt;"",IF(I420&lt;=3,"Đơn giản",IF(I420&lt;=7,"Trung bình","Phức tạp")),"")</f>
        <v>Phức tạp</v>
      </c>
      <c r="I420" s="310">
        <f>COUNTA(E421:E428)</f>
        <v>8</v>
      </c>
      <c r="J420" s="211"/>
    </row>
    <row r="421" spans="1:10" ht="50.4">
      <c r="A421" s="323"/>
      <c r="B421" s="198"/>
      <c r="C421" s="207"/>
      <c r="D421" s="207"/>
      <c r="E421" s="225" t="s">
        <v>1579</v>
      </c>
      <c r="F421" s="225"/>
      <c r="G421" s="176"/>
      <c r="H421" s="176"/>
      <c r="I421" s="202"/>
      <c r="J421" s="211"/>
    </row>
    <row r="422" spans="1:10" ht="50.4">
      <c r="A422" s="323"/>
      <c r="B422" s="198"/>
      <c r="C422" s="207"/>
      <c r="D422" s="207"/>
      <c r="E422" s="225" t="s">
        <v>1580</v>
      </c>
      <c r="F422" s="225"/>
      <c r="G422" s="176"/>
      <c r="H422" s="176"/>
      <c r="I422" s="202"/>
      <c r="J422" s="211"/>
    </row>
    <row r="423" spans="1:10" ht="67.2">
      <c r="A423" s="323"/>
      <c r="B423" s="198"/>
      <c r="C423" s="207"/>
      <c r="D423" s="207"/>
      <c r="E423" s="225" t="s">
        <v>1581</v>
      </c>
      <c r="F423" s="225"/>
      <c r="G423" s="176"/>
      <c r="H423" s="176"/>
      <c r="I423" s="202"/>
      <c r="J423" s="211"/>
    </row>
    <row r="424" spans="1:10" ht="50.4">
      <c r="A424" s="323"/>
      <c r="B424" s="198"/>
      <c r="C424" s="207"/>
      <c r="D424" s="207"/>
      <c r="E424" s="225" t="s">
        <v>1582</v>
      </c>
      <c r="F424" s="225"/>
      <c r="G424" s="176"/>
      <c r="H424" s="176"/>
      <c r="I424" s="202"/>
      <c r="J424" s="211"/>
    </row>
    <row r="425" spans="1:10" ht="67.2">
      <c r="A425" s="323"/>
      <c r="B425" s="198"/>
      <c r="C425" s="207"/>
      <c r="D425" s="207"/>
      <c r="E425" s="225" t="s">
        <v>1583</v>
      </c>
      <c r="F425" s="225"/>
      <c r="G425" s="176"/>
      <c r="H425" s="176"/>
      <c r="I425" s="202"/>
      <c r="J425" s="211"/>
    </row>
    <row r="426" spans="1:10" ht="50.4">
      <c r="A426" s="323"/>
      <c r="B426" s="198"/>
      <c r="C426" s="207"/>
      <c r="D426" s="207"/>
      <c r="E426" s="225" t="s">
        <v>1584</v>
      </c>
      <c r="F426" s="225"/>
      <c r="G426" s="176"/>
      <c r="H426" s="176"/>
      <c r="I426" s="202"/>
      <c r="J426" s="211"/>
    </row>
    <row r="427" spans="1:10" ht="50.4">
      <c r="A427" s="323"/>
      <c r="B427" s="198"/>
      <c r="C427" s="207"/>
      <c r="D427" s="207"/>
      <c r="E427" s="225" t="s">
        <v>1585</v>
      </c>
      <c r="F427" s="225"/>
      <c r="G427" s="176"/>
      <c r="H427" s="176"/>
      <c r="I427" s="202"/>
      <c r="J427" s="211"/>
    </row>
    <row r="428" spans="1:10" ht="67.2">
      <c r="A428" s="323"/>
      <c r="B428" s="198"/>
      <c r="C428" s="207"/>
      <c r="D428" s="207"/>
      <c r="E428" s="225" t="s">
        <v>1586</v>
      </c>
      <c r="F428" s="225"/>
      <c r="G428" s="176"/>
      <c r="H428" s="176"/>
      <c r="I428" s="202"/>
      <c r="J428" s="211"/>
    </row>
    <row r="429" spans="1:10" ht="84">
      <c r="A429" s="324">
        <f>IF(C429="","",COUNTA($C$4:C429))</f>
        <v>50</v>
      </c>
      <c r="B429" s="191" t="str">
        <f>_xlfn.CONCAT("Xây dựng và theo dõi mô hình ",B410)</f>
        <v xml:space="preserve">Xây dựng và theo dõi mô hình Hỗ trợ quá trình đưa ra quyết định cho các hoạt động cấp phép, phê duyệt hồ sơ sử dụng đất đai </v>
      </c>
      <c r="C429" s="190" t="s">
        <v>562</v>
      </c>
      <c r="D429" s="190" t="s">
        <v>6</v>
      </c>
      <c r="E429" s="193"/>
      <c r="F429" s="193"/>
      <c r="G429" s="190" t="s">
        <v>18</v>
      </c>
      <c r="H429" s="194" t="str">
        <f>IF(I429&lt;&gt;"",IF(I429&lt;=3,"Đơn giản",IF(I429&lt;=7,"Trung bình","Phức tạp")),"")</f>
        <v>Phức tạp</v>
      </c>
      <c r="I429" s="310">
        <f>COUNTA(E430:E437)</f>
        <v>8</v>
      </c>
      <c r="J429" s="211"/>
    </row>
    <row r="430" spans="1:10" ht="67.2">
      <c r="A430" s="323"/>
      <c r="B430" s="198"/>
      <c r="C430" s="207"/>
      <c r="D430" s="207"/>
      <c r="E430" s="225" t="s">
        <v>1587</v>
      </c>
      <c r="F430" s="225"/>
      <c r="G430" s="176"/>
      <c r="H430" s="176"/>
      <c r="I430" s="202"/>
      <c r="J430" s="211"/>
    </row>
    <row r="431" spans="1:10" ht="50.4">
      <c r="A431" s="323"/>
      <c r="B431" s="198"/>
      <c r="C431" s="207"/>
      <c r="D431" s="207"/>
      <c r="E431" s="225" t="s">
        <v>1588</v>
      </c>
      <c r="F431" s="225"/>
      <c r="G431" s="176"/>
      <c r="H431" s="176"/>
      <c r="I431" s="202"/>
      <c r="J431" s="211"/>
    </row>
    <row r="432" spans="1:10" ht="67.2">
      <c r="A432" s="323"/>
      <c r="B432" s="198"/>
      <c r="C432" s="207"/>
      <c r="D432" s="207"/>
      <c r="E432" s="225" t="s">
        <v>1589</v>
      </c>
      <c r="F432" s="225"/>
      <c r="G432" s="176"/>
      <c r="H432" s="176"/>
      <c r="I432" s="202"/>
      <c r="J432" s="211"/>
    </row>
    <row r="433" spans="1:252" ht="67.2">
      <c r="A433" s="323"/>
      <c r="B433" s="198"/>
      <c r="C433" s="207"/>
      <c r="D433" s="207"/>
      <c r="E433" s="225" t="s">
        <v>1590</v>
      </c>
      <c r="F433" s="225"/>
      <c r="G433" s="176"/>
      <c r="H433" s="176"/>
      <c r="I433" s="202"/>
      <c r="J433" s="211"/>
    </row>
    <row r="434" spans="1:252" ht="50.4">
      <c r="A434" s="323"/>
      <c r="B434" s="198"/>
      <c r="C434" s="207"/>
      <c r="D434" s="207"/>
      <c r="E434" s="225" t="s">
        <v>1591</v>
      </c>
      <c r="F434" s="225"/>
      <c r="G434" s="176"/>
      <c r="H434" s="176"/>
      <c r="I434" s="202"/>
      <c r="J434" s="211"/>
    </row>
    <row r="435" spans="1:252" ht="50.4">
      <c r="A435" s="323"/>
      <c r="B435" s="198"/>
      <c r="C435" s="207"/>
      <c r="D435" s="207"/>
      <c r="E435" s="225" t="s">
        <v>1592</v>
      </c>
      <c r="F435" s="225"/>
      <c r="G435" s="176"/>
      <c r="H435" s="176"/>
      <c r="I435" s="202"/>
      <c r="J435" s="211"/>
    </row>
    <row r="436" spans="1:252" ht="67.2">
      <c r="A436" s="323"/>
      <c r="B436" s="198"/>
      <c r="C436" s="207"/>
      <c r="D436" s="207"/>
      <c r="E436" s="225" t="s">
        <v>1593</v>
      </c>
      <c r="F436" s="225"/>
      <c r="G436" s="176"/>
      <c r="H436" s="176"/>
      <c r="I436" s="202"/>
      <c r="J436" s="211"/>
    </row>
    <row r="437" spans="1:252" ht="67.2">
      <c r="A437" s="323"/>
      <c r="B437" s="198"/>
      <c r="C437" s="207"/>
      <c r="D437" s="207"/>
      <c r="E437" s="225" t="s">
        <v>1594</v>
      </c>
      <c r="F437" s="225"/>
      <c r="G437" s="176"/>
      <c r="H437" s="176"/>
      <c r="I437" s="202"/>
      <c r="J437" s="211"/>
    </row>
    <row r="438" spans="1:252" s="217" customFormat="1" ht="33.6">
      <c r="A438" s="320" t="s">
        <v>18</v>
      </c>
      <c r="B438" s="307" t="s">
        <v>571</v>
      </c>
      <c r="C438" s="326"/>
      <c r="D438" s="306"/>
      <c r="E438" s="309"/>
      <c r="F438" s="309"/>
      <c r="G438" s="308"/>
      <c r="H438" s="307"/>
      <c r="I438" s="307"/>
      <c r="J438" s="216"/>
      <c r="K438" s="216"/>
      <c r="L438" s="216"/>
      <c r="M438" s="189"/>
      <c r="N438" s="216"/>
      <c r="O438" s="216"/>
      <c r="P438" s="216"/>
      <c r="Q438" s="216"/>
      <c r="R438" s="216"/>
      <c r="S438" s="216"/>
      <c r="T438" s="216"/>
      <c r="U438" s="216"/>
      <c r="V438" s="216"/>
      <c r="W438" s="216"/>
      <c r="X438" s="216"/>
      <c r="Y438" s="216"/>
      <c r="Z438" s="216"/>
      <c r="AA438" s="216"/>
      <c r="AB438" s="216"/>
      <c r="AC438" s="216"/>
      <c r="AD438" s="216"/>
      <c r="AE438" s="216"/>
      <c r="AF438" s="216"/>
      <c r="AG438" s="216"/>
      <c r="AH438" s="216"/>
      <c r="AI438" s="216"/>
      <c r="AJ438" s="216"/>
      <c r="AK438" s="216"/>
      <c r="AL438" s="216"/>
      <c r="AM438" s="216"/>
      <c r="AN438" s="216"/>
      <c r="AO438" s="216"/>
      <c r="AP438" s="216"/>
      <c r="AQ438" s="216"/>
      <c r="AR438" s="216"/>
      <c r="AS438" s="216"/>
      <c r="AT438" s="216"/>
      <c r="AU438" s="216"/>
      <c r="AV438" s="216"/>
      <c r="AW438" s="216"/>
      <c r="AX438" s="216"/>
      <c r="AY438" s="216"/>
      <c r="AZ438" s="216"/>
      <c r="BA438" s="216"/>
      <c r="BB438" s="216"/>
      <c r="BC438" s="216"/>
      <c r="BD438" s="216"/>
      <c r="BE438" s="216"/>
      <c r="BF438" s="216"/>
      <c r="BG438" s="216"/>
      <c r="BH438" s="216"/>
      <c r="BI438" s="216"/>
      <c r="BJ438" s="216"/>
      <c r="BK438" s="216"/>
      <c r="BL438" s="216"/>
      <c r="BM438" s="216"/>
      <c r="BN438" s="216"/>
      <c r="BO438" s="216"/>
      <c r="BP438" s="216"/>
      <c r="BQ438" s="216"/>
      <c r="BR438" s="216"/>
      <c r="BS438" s="216"/>
      <c r="BT438" s="216"/>
      <c r="BU438" s="216"/>
      <c r="BV438" s="216"/>
      <c r="BW438" s="216"/>
      <c r="BX438" s="216"/>
      <c r="BY438" s="216"/>
      <c r="BZ438" s="216"/>
      <c r="CA438" s="216"/>
      <c r="CB438" s="216"/>
      <c r="CC438" s="216"/>
      <c r="CD438" s="216"/>
      <c r="CE438" s="216"/>
      <c r="CF438" s="216"/>
      <c r="CG438" s="216"/>
      <c r="CH438" s="216"/>
      <c r="CI438" s="216"/>
      <c r="CJ438" s="216"/>
      <c r="CK438" s="216"/>
      <c r="CL438" s="216"/>
      <c r="CM438" s="216"/>
      <c r="CN438" s="216"/>
      <c r="CO438" s="216"/>
      <c r="CP438" s="216"/>
      <c r="CQ438" s="216"/>
      <c r="CR438" s="216"/>
      <c r="CS438" s="216"/>
      <c r="CT438" s="216"/>
      <c r="CU438" s="216"/>
      <c r="CV438" s="216"/>
      <c r="CW438" s="216"/>
      <c r="CX438" s="216"/>
      <c r="CY438" s="216"/>
      <c r="CZ438" s="216"/>
      <c r="DA438" s="216"/>
      <c r="DB438" s="216"/>
      <c r="DC438" s="216"/>
      <c r="DD438" s="216"/>
      <c r="DE438" s="216"/>
      <c r="DF438" s="216"/>
      <c r="DG438" s="216"/>
      <c r="DH438" s="216"/>
      <c r="DI438" s="216"/>
      <c r="DJ438" s="216"/>
      <c r="DK438" s="216"/>
      <c r="DL438" s="216"/>
      <c r="DM438" s="216"/>
      <c r="DN438" s="216"/>
      <c r="DO438" s="216"/>
      <c r="DP438" s="216"/>
      <c r="DQ438" s="216"/>
      <c r="DR438" s="216"/>
      <c r="DS438" s="216"/>
      <c r="DT438" s="216"/>
      <c r="DU438" s="216"/>
      <c r="DV438" s="216"/>
      <c r="DW438" s="216"/>
      <c r="DX438" s="216"/>
      <c r="DY438" s="216"/>
      <c r="DZ438" s="216"/>
      <c r="EA438" s="216"/>
      <c r="EB438" s="216"/>
      <c r="EC438" s="216"/>
      <c r="ED438" s="216"/>
      <c r="EE438" s="216"/>
      <c r="EF438" s="216"/>
      <c r="EG438" s="216"/>
      <c r="EH438" s="216"/>
      <c r="EI438" s="216"/>
      <c r="EJ438" s="216"/>
      <c r="EK438" s="216"/>
      <c r="EL438" s="216"/>
      <c r="EM438" s="216"/>
      <c r="EN438" s="216"/>
      <c r="EO438" s="216"/>
      <c r="EP438" s="216"/>
      <c r="EQ438" s="216"/>
      <c r="ER438" s="216"/>
      <c r="ES438" s="216"/>
      <c r="ET438" s="216"/>
      <c r="EU438" s="216"/>
      <c r="EV438" s="216"/>
      <c r="EW438" s="216"/>
      <c r="EX438" s="216"/>
      <c r="EY438" s="216"/>
      <c r="EZ438" s="216"/>
      <c r="FA438" s="216"/>
      <c r="FB438" s="216"/>
      <c r="FC438" s="216"/>
      <c r="FD438" s="216"/>
      <c r="FE438" s="216"/>
      <c r="FF438" s="216"/>
      <c r="FG438" s="216"/>
      <c r="FH438" s="216"/>
      <c r="FI438" s="216"/>
      <c r="FJ438" s="216"/>
      <c r="FK438" s="216"/>
      <c r="FL438" s="216"/>
      <c r="FM438" s="216"/>
      <c r="FN438" s="216"/>
      <c r="FO438" s="216"/>
      <c r="FP438" s="216"/>
      <c r="FQ438" s="216"/>
      <c r="FR438" s="216"/>
      <c r="FS438" s="216"/>
      <c r="FT438" s="216"/>
      <c r="FU438" s="216"/>
      <c r="FV438" s="216"/>
      <c r="FW438" s="216"/>
      <c r="FX438" s="216"/>
      <c r="FY438" s="216"/>
      <c r="FZ438" s="216"/>
      <c r="GA438" s="216"/>
      <c r="GB438" s="216"/>
      <c r="GC438" s="216"/>
      <c r="GD438" s="216"/>
      <c r="GE438" s="216"/>
      <c r="GF438" s="216"/>
      <c r="GG438" s="216"/>
      <c r="GH438" s="216"/>
      <c r="GI438" s="216"/>
      <c r="GJ438" s="216"/>
      <c r="GK438" s="216"/>
      <c r="GL438" s="216"/>
      <c r="GM438" s="216"/>
      <c r="GN438" s="216"/>
      <c r="GO438" s="216"/>
      <c r="GP438" s="216"/>
      <c r="GQ438" s="216"/>
      <c r="GR438" s="216"/>
      <c r="GS438" s="216"/>
      <c r="GT438" s="216"/>
      <c r="GU438" s="216"/>
      <c r="GV438" s="216"/>
      <c r="GW438" s="216"/>
      <c r="GX438" s="216"/>
      <c r="GY438" s="216"/>
      <c r="GZ438" s="216"/>
      <c r="HA438" s="216"/>
      <c r="HB438" s="216"/>
      <c r="HC438" s="216"/>
      <c r="HD438" s="216"/>
      <c r="HE438" s="216"/>
      <c r="HF438" s="216"/>
      <c r="HG438" s="216"/>
      <c r="HH438" s="216"/>
      <c r="HI438" s="216"/>
      <c r="HJ438" s="216"/>
      <c r="HK438" s="216"/>
      <c r="HL438" s="216"/>
      <c r="HM438" s="216"/>
      <c r="HN438" s="216"/>
      <c r="HO438" s="216"/>
      <c r="HP438" s="216"/>
      <c r="HQ438" s="216"/>
      <c r="HR438" s="216"/>
      <c r="HS438" s="216"/>
      <c r="HT438" s="216"/>
      <c r="HU438" s="216"/>
      <c r="HV438" s="216"/>
      <c r="HW438" s="216"/>
      <c r="HX438" s="216"/>
      <c r="HY438" s="216"/>
      <c r="HZ438" s="216"/>
      <c r="IA438" s="216"/>
      <c r="IB438" s="216"/>
      <c r="IC438" s="216"/>
      <c r="ID438" s="216"/>
      <c r="IE438" s="216"/>
      <c r="IF438" s="216"/>
      <c r="IG438" s="216"/>
      <c r="IH438" s="216"/>
      <c r="II438" s="216"/>
      <c r="IJ438" s="216"/>
      <c r="IK438" s="216"/>
      <c r="IL438" s="216"/>
      <c r="IM438" s="216"/>
      <c r="IN438" s="216"/>
      <c r="IO438" s="216"/>
      <c r="IP438" s="216"/>
      <c r="IQ438" s="216"/>
      <c r="IR438" s="216"/>
    </row>
    <row r="439" spans="1:252" ht="33.6">
      <c r="A439" s="317" t="s">
        <v>572</v>
      </c>
      <c r="B439" s="184" t="s">
        <v>571</v>
      </c>
      <c r="C439" s="183"/>
      <c r="D439" s="183"/>
      <c r="E439" s="235"/>
      <c r="F439" s="235"/>
      <c r="G439" s="236"/>
      <c r="H439" s="236"/>
      <c r="I439" s="236"/>
      <c r="J439" s="211"/>
      <c r="M439" s="179" t="s">
        <v>336</v>
      </c>
    </row>
    <row r="440" spans="1:252">
      <c r="A440" s="321" t="s">
        <v>573</v>
      </c>
      <c r="B440" s="219" t="s">
        <v>574</v>
      </c>
      <c r="C440" s="218"/>
      <c r="D440" s="218"/>
      <c r="E440" s="219"/>
      <c r="F440" s="219"/>
      <c r="G440" s="218"/>
      <c r="H440" s="218"/>
      <c r="I440" s="218"/>
      <c r="J440" s="201"/>
      <c r="M440" s="179" t="s">
        <v>336</v>
      </c>
    </row>
    <row r="441" spans="1:252">
      <c r="A441" s="324">
        <f>IF(C441="","",COUNTA($C$4:C441))</f>
        <v>51</v>
      </c>
      <c r="B441" s="191" t="s">
        <v>575</v>
      </c>
      <c r="C441" s="190" t="s">
        <v>321</v>
      </c>
      <c r="D441" s="190" t="s">
        <v>6</v>
      </c>
      <c r="E441" s="191"/>
      <c r="F441" s="191"/>
      <c r="G441" s="190" t="s">
        <v>18</v>
      </c>
      <c r="H441" s="194" t="str">
        <f>IF(I441&lt;&gt;"",IF(I441&lt;=3,"Đơn giản",IF(I441&lt;=7,"Trung bình","Phức tạp")),"")</f>
        <v>Phức tạp</v>
      </c>
      <c r="I441" s="310">
        <f>COUNTA(E442:E453)</f>
        <v>12</v>
      </c>
      <c r="J441" s="211"/>
      <c r="M441" s="179" t="str">
        <f>IF(E441="","",SUBTOTAL(3,$E$5:E441))</f>
        <v/>
      </c>
    </row>
    <row r="442" spans="1:252" ht="33.6">
      <c r="A442" s="323"/>
      <c r="B442" s="198"/>
      <c r="C442" s="207"/>
      <c r="D442" s="207"/>
      <c r="E442" s="208" t="s">
        <v>576</v>
      </c>
      <c r="F442" s="208"/>
      <c r="G442" s="207"/>
      <c r="H442" s="207"/>
      <c r="I442" s="202"/>
      <c r="J442" s="211"/>
      <c r="M442" s="179">
        <f>IF(E442="","",SUBTOTAL(3,$E$5:E442))</f>
        <v>373</v>
      </c>
    </row>
    <row r="443" spans="1:252" ht="33.6">
      <c r="A443" s="323"/>
      <c r="B443" s="198"/>
      <c r="C443" s="207"/>
      <c r="D443" s="207"/>
      <c r="E443" s="208" t="s">
        <v>577</v>
      </c>
      <c r="F443" s="208"/>
      <c r="G443" s="207"/>
      <c r="H443" s="207"/>
      <c r="I443" s="202"/>
      <c r="J443" s="211"/>
      <c r="M443" s="179">
        <f>IF(E443="","",SUBTOTAL(3,$E$5:E443))</f>
        <v>374</v>
      </c>
    </row>
    <row r="444" spans="1:252" ht="33.6">
      <c r="A444" s="323"/>
      <c r="B444" s="198"/>
      <c r="C444" s="207"/>
      <c r="D444" s="207"/>
      <c r="E444" s="208" t="s">
        <v>578</v>
      </c>
      <c r="F444" s="208"/>
      <c r="G444" s="207"/>
      <c r="H444" s="207"/>
      <c r="I444" s="202"/>
      <c r="J444" s="211"/>
      <c r="M444" s="179">
        <f>IF(E444="","",SUBTOTAL(3,$E$5:E444))</f>
        <v>375</v>
      </c>
    </row>
    <row r="445" spans="1:252" ht="33.6">
      <c r="A445" s="323"/>
      <c r="B445" s="198"/>
      <c r="C445" s="207"/>
      <c r="D445" s="207"/>
      <c r="E445" s="208" t="s">
        <v>579</v>
      </c>
      <c r="F445" s="208"/>
      <c r="G445" s="207"/>
      <c r="H445" s="207"/>
      <c r="I445" s="186"/>
      <c r="J445" s="201"/>
      <c r="M445" s="179">
        <f>IF(E445="","",SUBTOTAL(3,$E$5:E445))</f>
        <v>376</v>
      </c>
    </row>
    <row r="446" spans="1:252" ht="33.6">
      <c r="A446" s="323"/>
      <c r="B446" s="198"/>
      <c r="C446" s="207"/>
      <c r="D446" s="207"/>
      <c r="E446" s="208" t="s">
        <v>580</v>
      </c>
      <c r="F446" s="208"/>
      <c r="G446" s="207"/>
      <c r="H446" s="207"/>
      <c r="I446" s="202"/>
      <c r="J446" s="211"/>
      <c r="M446" s="179">
        <f>IF(E446="","",SUBTOTAL(3,$E$5:E446))</f>
        <v>377</v>
      </c>
    </row>
    <row r="447" spans="1:252" ht="33.6">
      <c r="A447" s="323"/>
      <c r="B447" s="198"/>
      <c r="C447" s="207"/>
      <c r="D447" s="207"/>
      <c r="E447" s="208" t="s">
        <v>581</v>
      </c>
      <c r="F447" s="208"/>
      <c r="G447" s="207"/>
      <c r="H447" s="207"/>
      <c r="I447" s="202"/>
      <c r="J447" s="211"/>
      <c r="M447" s="179">
        <f>IF(E447="","",SUBTOTAL(3,$E$5:E447))</f>
        <v>378</v>
      </c>
    </row>
    <row r="448" spans="1:252" ht="33.6">
      <c r="A448" s="323"/>
      <c r="B448" s="198"/>
      <c r="C448" s="207"/>
      <c r="D448" s="207"/>
      <c r="E448" s="208" t="s">
        <v>582</v>
      </c>
      <c r="F448" s="208"/>
      <c r="G448" s="207"/>
      <c r="H448" s="207"/>
      <c r="I448" s="202"/>
      <c r="J448" s="211"/>
      <c r="M448" s="179">
        <f>IF(E448="","",SUBTOTAL(3,$E$5:E448))</f>
        <v>379</v>
      </c>
    </row>
    <row r="449" spans="1:13" ht="33.6">
      <c r="A449" s="323"/>
      <c r="B449" s="198"/>
      <c r="C449" s="207"/>
      <c r="D449" s="207"/>
      <c r="E449" s="208" t="s">
        <v>583</v>
      </c>
      <c r="F449" s="208"/>
      <c r="G449" s="207"/>
      <c r="H449" s="207"/>
      <c r="I449" s="202"/>
      <c r="J449" s="211"/>
      <c r="M449" s="179">
        <f>IF(E449="","",SUBTOTAL(3,$E$5:E449))</f>
        <v>380</v>
      </c>
    </row>
    <row r="450" spans="1:13" ht="33.6">
      <c r="A450" s="323"/>
      <c r="B450" s="198"/>
      <c r="C450" s="207"/>
      <c r="D450" s="207"/>
      <c r="E450" s="208" t="s">
        <v>584</v>
      </c>
      <c r="F450" s="208"/>
      <c r="G450" s="207"/>
      <c r="H450" s="207"/>
      <c r="I450" s="202"/>
      <c r="J450" s="211"/>
      <c r="M450" s="179">
        <f>IF(E450="","",SUBTOTAL(3,$E$5:E450))</f>
        <v>381</v>
      </c>
    </row>
    <row r="451" spans="1:13" ht="33.6">
      <c r="A451" s="323"/>
      <c r="B451" s="198"/>
      <c r="C451" s="207"/>
      <c r="D451" s="207"/>
      <c r="E451" s="208" t="s">
        <v>585</v>
      </c>
      <c r="F451" s="208"/>
      <c r="G451" s="207"/>
      <c r="H451" s="207"/>
      <c r="I451" s="202"/>
      <c r="J451" s="211"/>
      <c r="M451" s="179">
        <f>IF(E451="","",SUBTOTAL(3,$E$5:E451))</f>
        <v>382</v>
      </c>
    </row>
    <row r="452" spans="1:13" ht="33.6">
      <c r="A452" s="323"/>
      <c r="B452" s="198"/>
      <c r="C452" s="207"/>
      <c r="D452" s="207"/>
      <c r="E452" s="208" t="s">
        <v>586</v>
      </c>
      <c r="F452" s="208"/>
      <c r="G452" s="207"/>
      <c r="H452" s="207"/>
      <c r="I452" s="202"/>
      <c r="J452" s="211"/>
      <c r="M452" s="179">
        <f>IF(E452="","",SUBTOTAL(3,$E$5:E452))</f>
        <v>383</v>
      </c>
    </row>
    <row r="453" spans="1:13" ht="33.6">
      <c r="A453" s="323"/>
      <c r="B453" s="198"/>
      <c r="C453" s="207"/>
      <c r="D453" s="207"/>
      <c r="E453" s="208" t="s">
        <v>587</v>
      </c>
      <c r="F453" s="208"/>
      <c r="G453" s="207"/>
      <c r="H453" s="207"/>
      <c r="I453" s="202"/>
      <c r="J453" s="211"/>
      <c r="M453" s="179">
        <f>IF(E453="","",SUBTOTAL(3,$E$5:E453))</f>
        <v>384</v>
      </c>
    </row>
    <row r="454" spans="1:13">
      <c r="A454" s="324">
        <f>IF(C454="","",COUNTA($C$4:C454))</f>
        <v>52</v>
      </c>
      <c r="B454" s="191" t="s">
        <v>588</v>
      </c>
      <c r="C454" s="190" t="s">
        <v>321</v>
      </c>
      <c r="D454" s="190" t="s">
        <v>6</v>
      </c>
      <c r="E454" s="191"/>
      <c r="F454" s="191"/>
      <c r="G454" s="190" t="s">
        <v>18</v>
      </c>
      <c r="H454" s="194" t="str">
        <f>IF(I454&lt;&gt;"",IF(I454&lt;=3,"Đơn giản",IF(I454&lt;=7,"Trung bình","Phức tạp")),"")</f>
        <v>Phức tạp</v>
      </c>
      <c r="I454" s="310">
        <f>COUNTA(E455:E462)</f>
        <v>8</v>
      </c>
      <c r="J454" s="201"/>
      <c r="M454" s="179" t="str">
        <f>IF(E454="","",SUBTOTAL(3,$E$5:E454))</f>
        <v/>
      </c>
    </row>
    <row r="455" spans="1:13" ht="33.6">
      <c r="A455" s="323"/>
      <c r="B455" s="198"/>
      <c r="C455" s="207"/>
      <c r="D455" s="207"/>
      <c r="E455" s="208" t="s">
        <v>589</v>
      </c>
      <c r="F455" s="208"/>
      <c r="G455" s="207"/>
      <c r="H455" s="207"/>
      <c r="I455" s="186"/>
      <c r="J455" s="201"/>
      <c r="M455" s="179">
        <f>IF(E455="","",SUBTOTAL(3,$E$5:E455))</f>
        <v>385</v>
      </c>
    </row>
    <row r="456" spans="1:13" ht="33.6">
      <c r="A456" s="323"/>
      <c r="B456" s="198"/>
      <c r="C456" s="207"/>
      <c r="D456" s="207"/>
      <c r="E456" s="208" t="s">
        <v>590</v>
      </c>
      <c r="F456" s="208"/>
      <c r="G456" s="207"/>
      <c r="H456" s="207"/>
      <c r="I456" s="202"/>
      <c r="J456" s="211"/>
      <c r="M456" s="179">
        <f>IF(E456="","",SUBTOTAL(3,$E$5:E456))</f>
        <v>386</v>
      </c>
    </row>
    <row r="457" spans="1:13" ht="33.6">
      <c r="A457" s="323"/>
      <c r="B457" s="198"/>
      <c r="C457" s="207"/>
      <c r="D457" s="207"/>
      <c r="E457" s="208" t="s">
        <v>591</v>
      </c>
      <c r="F457" s="208"/>
      <c r="G457" s="207"/>
      <c r="H457" s="207"/>
      <c r="I457" s="202"/>
      <c r="J457" s="211"/>
      <c r="M457" s="179">
        <f>IF(E457="","",SUBTOTAL(3,$E$5:E457))</f>
        <v>387</v>
      </c>
    </row>
    <row r="458" spans="1:13" ht="33.6">
      <c r="A458" s="323"/>
      <c r="B458" s="198"/>
      <c r="C458" s="207"/>
      <c r="D458" s="207"/>
      <c r="E458" s="208" t="s">
        <v>592</v>
      </c>
      <c r="F458" s="208"/>
      <c r="G458" s="207"/>
      <c r="H458" s="207"/>
      <c r="I458" s="202"/>
      <c r="J458" s="211"/>
      <c r="M458" s="179">
        <f>IF(E458="","",SUBTOTAL(3,$E$5:E458))</f>
        <v>388</v>
      </c>
    </row>
    <row r="459" spans="1:13" ht="33.6">
      <c r="A459" s="323"/>
      <c r="B459" s="198"/>
      <c r="C459" s="207"/>
      <c r="D459" s="207"/>
      <c r="E459" s="208" t="s">
        <v>593</v>
      </c>
      <c r="F459" s="208"/>
      <c r="G459" s="207"/>
      <c r="H459" s="207"/>
      <c r="I459" s="186"/>
      <c r="J459" s="201"/>
      <c r="M459" s="179">
        <f>IF(E459="","",SUBTOTAL(3,$E$5:E459))</f>
        <v>389</v>
      </c>
    </row>
    <row r="460" spans="1:13" ht="33.6">
      <c r="A460" s="323"/>
      <c r="B460" s="198"/>
      <c r="C460" s="207"/>
      <c r="D460" s="207"/>
      <c r="E460" s="208" t="s">
        <v>594</v>
      </c>
      <c r="F460" s="208"/>
      <c r="G460" s="207"/>
      <c r="H460" s="207"/>
      <c r="I460" s="202"/>
      <c r="J460" s="211"/>
      <c r="M460" s="179">
        <f>IF(E460="","",SUBTOTAL(3,$E$5:E460))</f>
        <v>390</v>
      </c>
    </row>
    <row r="461" spans="1:13" ht="33.6">
      <c r="A461" s="323"/>
      <c r="B461" s="198"/>
      <c r="C461" s="207"/>
      <c r="D461" s="207"/>
      <c r="E461" s="208" t="s">
        <v>595</v>
      </c>
      <c r="F461" s="208"/>
      <c r="G461" s="207"/>
      <c r="H461" s="207"/>
      <c r="I461" s="202"/>
      <c r="J461" s="211"/>
      <c r="M461" s="179">
        <f>IF(E461="","",SUBTOTAL(3,$E$5:E461))</f>
        <v>391</v>
      </c>
    </row>
    <row r="462" spans="1:13" ht="33.6">
      <c r="A462" s="323"/>
      <c r="B462" s="198"/>
      <c r="C462" s="207"/>
      <c r="D462" s="207"/>
      <c r="E462" s="208" t="s">
        <v>596</v>
      </c>
      <c r="F462" s="208"/>
      <c r="G462" s="207"/>
      <c r="H462" s="207"/>
      <c r="I462" s="202"/>
      <c r="J462" s="211"/>
      <c r="M462" s="179">
        <f>IF(E462="","",SUBTOTAL(3,$E$5:E462))</f>
        <v>392</v>
      </c>
    </row>
    <row r="463" spans="1:13">
      <c r="A463" s="324">
        <f>IF(C463="","",COUNTA($C$4:C463))</f>
        <v>53</v>
      </c>
      <c r="B463" s="191" t="s">
        <v>597</v>
      </c>
      <c r="C463" s="190" t="s">
        <v>321</v>
      </c>
      <c r="D463" s="190" t="s">
        <v>6</v>
      </c>
      <c r="E463" s="191"/>
      <c r="F463" s="191"/>
      <c r="G463" s="190" t="s">
        <v>18</v>
      </c>
      <c r="H463" s="194" t="str">
        <f>IF(I463&lt;&gt;"",IF(I463&lt;=3,"Đơn giản",IF(I463&lt;=7,"Trung bình","Phức tạp")),"")</f>
        <v>Trung bình</v>
      </c>
      <c r="I463" s="310">
        <f>COUNTA(E464:E468)</f>
        <v>5</v>
      </c>
      <c r="J463" s="211"/>
      <c r="M463" s="179" t="str">
        <f>IF(E463="","",SUBTOTAL(3,$E$5:E463))</f>
        <v/>
      </c>
    </row>
    <row r="464" spans="1:13" ht="33.6">
      <c r="A464" s="323"/>
      <c r="B464" s="198"/>
      <c r="C464" s="207"/>
      <c r="D464" s="207"/>
      <c r="E464" s="208" t="s">
        <v>598</v>
      </c>
      <c r="F464" s="208"/>
      <c r="G464" s="207"/>
      <c r="H464" s="207"/>
      <c r="I464" s="202"/>
      <c r="J464" s="211"/>
      <c r="M464" s="179">
        <f>IF(E464="","",SUBTOTAL(3,$E$5:E464))</f>
        <v>393</v>
      </c>
    </row>
    <row r="465" spans="1:13" ht="33.6">
      <c r="A465" s="323"/>
      <c r="B465" s="198"/>
      <c r="C465" s="207"/>
      <c r="D465" s="207"/>
      <c r="E465" s="208" t="s">
        <v>599</v>
      </c>
      <c r="F465" s="208"/>
      <c r="G465" s="207"/>
      <c r="H465" s="207"/>
      <c r="I465" s="202"/>
      <c r="J465" s="211"/>
      <c r="M465" s="179">
        <f>IF(E465="","",SUBTOTAL(3,$E$5:E465))</f>
        <v>394</v>
      </c>
    </row>
    <row r="466" spans="1:13" ht="50.4">
      <c r="A466" s="323"/>
      <c r="B466" s="198"/>
      <c r="C466" s="207"/>
      <c r="D466" s="207"/>
      <c r="E466" s="208" t="s">
        <v>600</v>
      </c>
      <c r="F466" s="208"/>
      <c r="G466" s="207"/>
      <c r="H466" s="207"/>
      <c r="I466" s="186"/>
      <c r="J466" s="201"/>
      <c r="M466" s="179">
        <f>IF(E466="","",SUBTOTAL(3,$E$5:E466))</f>
        <v>395</v>
      </c>
    </row>
    <row r="467" spans="1:13" ht="33.6">
      <c r="A467" s="323"/>
      <c r="B467" s="198"/>
      <c r="C467" s="207"/>
      <c r="D467" s="207"/>
      <c r="E467" s="208" t="s">
        <v>601</v>
      </c>
      <c r="F467" s="208"/>
      <c r="G467" s="207"/>
      <c r="H467" s="207"/>
      <c r="I467" s="202"/>
      <c r="J467" s="211"/>
      <c r="M467" s="179">
        <f>IF(E467="","",SUBTOTAL(3,$E$5:E467))</f>
        <v>396</v>
      </c>
    </row>
    <row r="468" spans="1:13" ht="33.6">
      <c r="A468" s="323"/>
      <c r="B468" s="198"/>
      <c r="C468" s="207"/>
      <c r="D468" s="207"/>
      <c r="E468" s="208" t="s">
        <v>602</v>
      </c>
      <c r="F468" s="208"/>
      <c r="G468" s="207"/>
      <c r="H468" s="207"/>
      <c r="I468" s="202"/>
      <c r="J468" s="211"/>
      <c r="M468" s="179">
        <f>IF(E468="","",SUBTOTAL(3,$E$5:E468))</f>
        <v>397</v>
      </c>
    </row>
    <row r="469" spans="1:13">
      <c r="A469" s="321" t="s">
        <v>603</v>
      </c>
      <c r="B469" s="219" t="s">
        <v>604</v>
      </c>
      <c r="C469" s="218"/>
      <c r="D469" s="218"/>
      <c r="E469" s="219"/>
      <c r="F469" s="219"/>
      <c r="G469" s="218"/>
      <c r="H469" s="218"/>
      <c r="I469" s="218"/>
      <c r="J469" s="211"/>
      <c r="M469" s="179" t="str">
        <f>IF(E469="","",SUBTOTAL(3,$E$5:E469))</f>
        <v/>
      </c>
    </row>
    <row r="470" spans="1:13">
      <c r="A470" s="324">
        <f>IF(C470="","",COUNTA($C$4:C470))</f>
        <v>54</v>
      </c>
      <c r="B470" s="191" t="s">
        <v>605</v>
      </c>
      <c r="C470" s="190" t="s">
        <v>321</v>
      </c>
      <c r="D470" s="190" t="s">
        <v>6</v>
      </c>
      <c r="E470" s="191"/>
      <c r="F470" s="191"/>
      <c r="G470" s="190" t="s">
        <v>18</v>
      </c>
      <c r="H470" s="194" t="str">
        <f>IF(I470&lt;&gt;"",IF(I470&lt;=3,"Đơn giản",IF(I470&lt;=7,"Trung bình","Phức tạp")),"")</f>
        <v>Phức tạp</v>
      </c>
      <c r="I470" s="310">
        <f>COUNTA(E471:E479)</f>
        <v>9</v>
      </c>
      <c r="J470" s="211"/>
      <c r="M470" s="179" t="str">
        <f>IF(E470="","",SUBTOTAL(3,$E$5:E470))</f>
        <v/>
      </c>
    </row>
    <row r="471" spans="1:13" ht="33.6">
      <c r="A471" s="323"/>
      <c r="B471" s="198"/>
      <c r="C471" s="207"/>
      <c r="D471" s="207"/>
      <c r="E471" s="208" t="s">
        <v>606</v>
      </c>
      <c r="F471" s="208"/>
      <c r="G471" s="207"/>
      <c r="H471" s="207"/>
      <c r="I471" s="186"/>
      <c r="J471" s="201"/>
      <c r="M471" s="179">
        <f>IF(E471="","",SUBTOTAL(3,$E$5:E471))</f>
        <v>398</v>
      </c>
    </row>
    <row r="472" spans="1:13" ht="33.6">
      <c r="A472" s="323"/>
      <c r="B472" s="198"/>
      <c r="C472" s="207"/>
      <c r="D472" s="207"/>
      <c r="E472" s="208" t="s">
        <v>607</v>
      </c>
      <c r="F472" s="208"/>
      <c r="G472" s="207"/>
      <c r="H472" s="207"/>
      <c r="I472" s="202"/>
      <c r="J472" s="211"/>
      <c r="M472" s="179">
        <f>IF(E472="","",SUBTOTAL(3,$E$5:E472))</f>
        <v>399</v>
      </c>
    </row>
    <row r="473" spans="1:13" ht="33.6">
      <c r="A473" s="323"/>
      <c r="B473" s="198"/>
      <c r="C473" s="207"/>
      <c r="D473" s="207"/>
      <c r="E473" s="208" t="s">
        <v>608</v>
      </c>
      <c r="F473" s="208"/>
      <c r="G473" s="207"/>
      <c r="H473" s="207"/>
      <c r="I473" s="202"/>
      <c r="J473" s="211"/>
      <c r="M473" s="179">
        <f>IF(E473="","",SUBTOTAL(3,$E$5:E473))</f>
        <v>400</v>
      </c>
    </row>
    <row r="474" spans="1:13" ht="33.6">
      <c r="A474" s="323"/>
      <c r="B474" s="198"/>
      <c r="C474" s="207"/>
      <c r="D474" s="207"/>
      <c r="E474" s="208" t="s">
        <v>609</v>
      </c>
      <c r="F474" s="208"/>
      <c r="G474" s="207"/>
      <c r="H474" s="207"/>
      <c r="I474" s="202"/>
      <c r="J474" s="211"/>
      <c r="M474" s="179">
        <f>IF(E474="","",SUBTOTAL(3,$E$5:E474))</f>
        <v>401</v>
      </c>
    </row>
    <row r="475" spans="1:13" ht="33.6">
      <c r="A475" s="323"/>
      <c r="B475" s="198"/>
      <c r="C475" s="207"/>
      <c r="D475" s="207"/>
      <c r="E475" s="208" t="s">
        <v>610</v>
      </c>
      <c r="F475" s="208"/>
      <c r="G475" s="207"/>
      <c r="H475" s="207"/>
      <c r="I475" s="202"/>
      <c r="J475" s="211"/>
      <c r="M475" s="179">
        <f>IF(E475="","",SUBTOTAL(3,$E$5:E475))</f>
        <v>402</v>
      </c>
    </row>
    <row r="476" spans="1:13" ht="33.6">
      <c r="A476" s="323"/>
      <c r="B476" s="198"/>
      <c r="C476" s="207"/>
      <c r="D476" s="207"/>
      <c r="E476" s="208" t="s">
        <v>611</v>
      </c>
      <c r="F476" s="208"/>
      <c r="G476" s="207"/>
      <c r="H476" s="207"/>
      <c r="I476" s="202"/>
      <c r="J476" s="211"/>
      <c r="M476" s="179">
        <f>IF(E476="","",SUBTOTAL(3,$E$5:E476))</f>
        <v>403</v>
      </c>
    </row>
    <row r="477" spans="1:13" ht="33.6">
      <c r="A477" s="323"/>
      <c r="B477" s="198"/>
      <c r="C477" s="207"/>
      <c r="D477" s="207"/>
      <c r="E477" s="208" t="s">
        <v>612</v>
      </c>
      <c r="F477" s="208"/>
      <c r="G477" s="207"/>
      <c r="H477" s="207"/>
      <c r="I477" s="202"/>
      <c r="J477" s="211"/>
      <c r="M477" s="179">
        <f>IF(E477="","",SUBTOTAL(3,$E$5:E477))</f>
        <v>404</v>
      </c>
    </row>
    <row r="478" spans="1:13" ht="33.6">
      <c r="A478" s="323"/>
      <c r="B478" s="198"/>
      <c r="C478" s="207"/>
      <c r="D478" s="207"/>
      <c r="E478" s="208" t="s">
        <v>613</v>
      </c>
      <c r="F478" s="208"/>
      <c r="G478" s="207"/>
      <c r="H478" s="207"/>
      <c r="I478" s="202"/>
      <c r="J478" s="211"/>
      <c r="M478" s="179">
        <f>IF(E478="","",SUBTOTAL(3,$E$5:E478))</f>
        <v>405</v>
      </c>
    </row>
    <row r="479" spans="1:13" ht="33.6">
      <c r="A479" s="323"/>
      <c r="B479" s="198"/>
      <c r="C479" s="207"/>
      <c r="D479" s="207"/>
      <c r="E479" s="208" t="s">
        <v>614</v>
      </c>
      <c r="F479" s="208"/>
      <c r="G479" s="207"/>
      <c r="H479" s="207"/>
      <c r="I479" s="202"/>
      <c r="J479" s="211"/>
      <c r="M479" s="179">
        <f>IF(E479="","",SUBTOTAL(3,$E$5:E479))</f>
        <v>406</v>
      </c>
    </row>
    <row r="480" spans="1:13">
      <c r="A480" s="324">
        <f>IF(C480="","",COUNTA($C$4:C480))</f>
        <v>55</v>
      </c>
      <c r="B480" s="191" t="s">
        <v>615</v>
      </c>
      <c r="C480" s="190" t="s">
        <v>321</v>
      </c>
      <c r="D480" s="190" t="s">
        <v>6</v>
      </c>
      <c r="E480" s="191"/>
      <c r="F480" s="191"/>
      <c r="G480" s="190" t="s">
        <v>18</v>
      </c>
      <c r="H480" s="194" t="str">
        <f>IF(I480&lt;&gt;"",IF(I480&lt;=3,"Đơn giản",IF(I480&lt;=7,"Trung bình","Phức tạp")),"")</f>
        <v>Phức tạp</v>
      </c>
      <c r="I480" s="310">
        <f>COUNTA(E481:E492)</f>
        <v>12</v>
      </c>
      <c r="J480" s="211"/>
      <c r="M480" s="179" t="str">
        <f>IF(E480="","",SUBTOTAL(3,$E$5:E480))</f>
        <v/>
      </c>
    </row>
    <row r="481" spans="1:13" ht="33.6">
      <c r="A481" s="323"/>
      <c r="B481" s="198"/>
      <c r="C481" s="207"/>
      <c r="D481" s="207"/>
      <c r="E481" s="208" t="s">
        <v>616</v>
      </c>
      <c r="F481" s="208"/>
      <c r="G481" s="207"/>
      <c r="H481" s="207"/>
      <c r="I481" s="186"/>
      <c r="J481" s="201"/>
      <c r="M481" s="179">
        <f>IF(E481="","",SUBTOTAL(3,$E$5:E481))</f>
        <v>407</v>
      </c>
    </row>
    <row r="482" spans="1:13" ht="33.6">
      <c r="A482" s="323"/>
      <c r="B482" s="198"/>
      <c r="C482" s="207"/>
      <c r="D482" s="207"/>
      <c r="E482" s="208" t="s">
        <v>617</v>
      </c>
      <c r="F482" s="208"/>
      <c r="G482" s="207"/>
      <c r="H482" s="207"/>
      <c r="I482" s="186"/>
      <c r="J482" s="201"/>
      <c r="M482" s="179">
        <f>IF(E482="","",SUBTOTAL(3,$E$5:E482))</f>
        <v>408</v>
      </c>
    </row>
    <row r="483" spans="1:13" ht="33.6">
      <c r="A483" s="323"/>
      <c r="B483" s="198"/>
      <c r="C483" s="207"/>
      <c r="D483" s="207"/>
      <c r="E483" s="208" t="s">
        <v>618</v>
      </c>
      <c r="F483" s="208"/>
      <c r="G483" s="207"/>
      <c r="H483" s="207"/>
      <c r="I483" s="186"/>
      <c r="J483" s="201"/>
      <c r="M483" s="179">
        <f>IF(E483="","",SUBTOTAL(3,$E$5:E483))</f>
        <v>409</v>
      </c>
    </row>
    <row r="484" spans="1:13" ht="33.6">
      <c r="A484" s="323"/>
      <c r="B484" s="198"/>
      <c r="C484" s="207"/>
      <c r="D484" s="207"/>
      <c r="E484" s="208" t="s">
        <v>619</v>
      </c>
      <c r="F484" s="208"/>
      <c r="G484" s="207"/>
      <c r="H484" s="207"/>
      <c r="I484" s="186"/>
      <c r="J484" s="201"/>
      <c r="M484" s="179">
        <f>IF(E484="","",SUBTOTAL(3,$E$5:E484))</f>
        <v>410</v>
      </c>
    </row>
    <row r="485" spans="1:13" ht="33.6">
      <c r="A485" s="323"/>
      <c r="B485" s="198"/>
      <c r="C485" s="207"/>
      <c r="D485" s="207"/>
      <c r="E485" s="208" t="s">
        <v>620</v>
      </c>
      <c r="F485" s="208"/>
      <c r="G485" s="207"/>
      <c r="H485" s="207"/>
      <c r="I485" s="202"/>
      <c r="J485" s="211"/>
      <c r="M485" s="179">
        <f>IF(E485="","",SUBTOTAL(3,$E$5:E485))</f>
        <v>411</v>
      </c>
    </row>
    <row r="486" spans="1:13" ht="33.6">
      <c r="A486" s="323"/>
      <c r="B486" s="198"/>
      <c r="C486" s="207"/>
      <c r="D486" s="207"/>
      <c r="E486" s="208" t="s">
        <v>621</v>
      </c>
      <c r="F486" s="208"/>
      <c r="G486" s="207"/>
      <c r="H486" s="207"/>
      <c r="I486" s="202"/>
      <c r="J486" s="211"/>
      <c r="M486" s="179">
        <f>IF(E486="","",SUBTOTAL(3,$E$5:E486))</f>
        <v>412</v>
      </c>
    </row>
    <row r="487" spans="1:13" ht="33.6">
      <c r="A487" s="323"/>
      <c r="B487" s="198"/>
      <c r="C487" s="207"/>
      <c r="D487" s="207"/>
      <c r="E487" s="208" t="s">
        <v>622</v>
      </c>
      <c r="F487" s="208"/>
      <c r="G487" s="207"/>
      <c r="H487" s="207"/>
      <c r="I487" s="202"/>
      <c r="J487" s="211"/>
      <c r="M487" s="179">
        <f>IF(E487="","",SUBTOTAL(3,$E$5:E487))</f>
        <v>413</v>
      </c>
    </row>
    <row r="488" spans="1:13" ht="33.6">
      <c r="A488" s="323"/>
      <c r="B488" s="198"/>
      <c r="C488" s="207"/>
      <c r="D488" s="207"/>
      <c r="E488" s="208" t="s">
        <v>623</v>
      </c>
      <c r="F488" s="208"/>
      <c r="G488" s="207"/>
      <c r="H488" s="207"/>
      <c r="I488" s="202"/>
      <c r="J488" s="211"/>
      <c r="M488" s="179">
        <f>IF(E488="","",SUBTOTAL(3,$E$5:E488))</f>
        <v>414</v>
      </c>
    </row>
    <row r="489" spans="1:13" ht="33.6">
      <c r="A489" s="323"/>
      <c r="B489" s="198"/>
      <c r="C489" s="207"/>
      <c r="D489" s="207"/>
      <c r="E489" s="208" t="s">
        <v>624</v>
      </c>
      <c r="F489" s="208"/>
      <c r="G489" s="207"/>
      <c r="H489" s="207"/>
      <c r="I489" s="202"/>
      <c r="J489" s="211"/>
      <c r="M489" s="179">
        <f>IF(E489="","",SUBTOTAL(3,$E$5:E489))</f>
        <v>415</v>
      </c>
    </row>
    <row r="490" spans="1:13" ht="33.6">
      <c r="A490" s="323"/>
      <c r="B490" s="198"/>
      <c r="C490" s="207"/>
      <c r="D490" s="207"/>
      <c r="E490" s="208" t="s">
        <v>625</v>
      </c>
      <c r="F490" s="208"/>
      <c r="G490" s="207"/>
      <c r="H490" s="207"/>
      <c r="I490" s="202"/>
      <c r="J490" s="211"/>
      <c r="M490" s="179">
        <f>IF(E490="","",SUBTOTAL(3,$E$5:E490))</f>
        <v>416</v>
      </c>
    </row>
    <row r="491" spans="1:13" ht="33.6">
      <c r="A491" s="323"/>
      <c r="B491" s="198"/>
      <c r="C491" s="207"/>
      <c r="D491" s="207"/>
      <c r="E491" s="208" t="s">
        <v>626</v>
      </c>
      <c r="F491" s="208"/>
      <c r="G491" s="207"/>
      <c r="H491" s="207"/>
      <c r="I491" s="202"/>
      <c r="J491" s="211"/>
      <c r="M491" s="179">
        <f>IF(E491="","",SUBTOTAL(3,$E$5:E491))</f>
        <v>417</v>
      </c>
    </row>
    <row r="492" spans="1:13" ht="33.6">
      <c r="A492" s="323"/>
      <c r="B492" s="198"/>
      <c r="C492" s="207"/>
      <c r="D492" s="207"/>
      <c r="E492" s="208" t="s">
        <v>627</v>
      </c>
      <c r="F492" s="208"/>
      <c r="G492" s="207"/>
      <c r="H492" s="207"/>
      <c r="I492" s="202"/>
      <c r="J492" s="211"/>
      <c r="M492" s="179">
        <f>IF(E492="","",SUBTOTAL(3,$E$5:E492))</f>
        <v>418</v>
      </c>
    </row>
    <row r="493" spans="1:13">
      <c r="A493" s="324">
        <f>IF(C493="","",COUNTA($C$4:C493))</f>
        <v>56</v>
      </c>
      <c r="B493" s="191" t="s">
        <v>628</v>
      </c>
      <c r="C493" s="190" t="s">
        <v>321</v>
      </c>
      <c r="D493" s="190" t="s">
        <v>6</v>
      </c>
      <c r="E493" s="191"/>
      <c r="F493" s="191"/>
      <c r="G493" s="190" t="s">
        <v>18</v>
      </c>
      <c r="H493" s="194" t="str">
        <f>IF(I493&lt;&gt;"",IF(I493&lt;=3,"Đơn giản",IF(I493&lt;=7,"Trung bình","Phức tạp")),"")</f>
        <v>Phức tạp</v>
      </c>
      <c r="I493" s="310">
        <f>COUNTA(E494:E502)</f>
        <v>9</v>
      </c>
      <c r="J493" s="211"/>
      <c r="M493" s="179" t="str">
        <f>IF(E493="","",SUBTOTAL(3,$E$5:E493))</f>
        <v/>
      </c>
    </row>
    <row r="494" spans="1:13" ht="33.6">
      <c r="A494" s="323"/>
      <c r="B494" s="198"/>
      <c r="C494" s="207"/>
      <c r="D494" s="207"/>
      <c r="E494" s="208" t="s">
        <v>629</v>
      </c>
      <c r="F494" s="208"/>
      <c r="G494" s="207"/>
      <c r="H494" s="207"/>
      <c r="I494" s="186"/>
      <c r="J494" s="201"/>
      <c r="M494" s="179">
        <f>IF(E494="","",SUBTOTAL(3,$E$5:E494))</f>
        <v>419</v>
      </c>
    </row>
    <row r="495" spans="1:13" ht="33.6">
      <c r="A495" s="323"/>
      <c r="B495" s="198"/>
      <c r="C495" s="207"/>
      <c r="D495" s="207"/>
      <c r="E495" s="208" t="s">
        <v>630</v>
      </c>
      <c r="F495" s="208"/>
      <c r="G495" s="207"/>
      <c r="H495" s="207"/>
      <c r="I495" s="186"/>
      <c r="J495" s="201"/>
      <c r="M495" s="179">
        <f>IF(E495="","",SUBTOTAL(3,$E$5:E495))</f>
        <v>420</v>
      </c>
    </row>
    <row r="496" spans="1:13" ht="33.6">
      <c r="A496" s="323"/>
      <c r="B496" s="198"/>
      <c r="C496" s="207"/>
      <c r="D496" s="207"/>
      <c r="E496" s="208" t="s">
        <v>631</v>
      </c>
      <c r="F496" s="208"/>
      <c r="G496" s="207"/>
      <c r="H496" s="207"/>
      <c r="I496" s="186"/>
      <c r="J496" s="201"/>
      <c r="M496" s="179">
        <f>IF(E496="","",SUBTOTAL(3,$E$5:E496))</f>
        <v>421</v>
      </c>
    </row>
    <row r="497" spans="1:13" ht="50.4">
      <c r="A497" s="323"/>
      <c r="B497" s="198"/>
      <c r="C497" s="207"/>
      <c r="D497" s="207"/>
      <c r="E497" s="208" t="s">
        <v>632</v>
      </c>
      <c r="F497" s="208"/>
      <c r="G497" s="207"/>
      <c r="H497" s="207"/>
      <c r="I497" s="186"/>
      <c r="J497" s="201"/>
      <c r="M497" s="179">
        <f>IF(E497="","",SUBTOTAL(3,$E$5:E497))</f>
        <v>422</v>
      </c>
    </row>
    <row r="498" spans="1:13">
      <c r="A498" s="323"/>
      <c r="B498" s="198"/>
      <c r="C498" s="207"/>
      <c r="D498" s="207"/>
      <c r="E498" s="208" t="s">
        <v>633</v>
      </c>
      <c r="F498" s="208"/>
      <c r="G498" s="207"/>
      <c r="H498" s="207"/>
      <c r="I498" s="202"/>
      <c r="J498" s="211"/>
      <c r="M498" s="179">
        <f>IF(E498="","",SUBTOTAL(3,$E$5:E498))</f>
        <v>423</v>
      </c>
    </row>
    <row r="499" spans="1:13" ht="50.4">
      <c r="A499" s="323"/>
      <c r="B499" s="198"/>
      <c r="C499" s="207"/>
      <c r="D499" s="207"/>
      <c r="E499" s="208" t="s">
        <v>634</v>
      </c>
      <c r="F499" s="208"/>
      <c r="G499" s="207"/>
      <c r="H499" s="207"/>
      <c r="I499" s="202"/>
      <c r="J499" s="211"/>
      <c r="M499" s="179">
        <f>IF(E499="","",SUBTOTAL(3,$E$5:E499))</f>
        <v>424</v>
      </c>
    </row>
    <row r="500" spans="1:13" ht="33.6">
      <c r="A500" s="323"/>
      <c r="B500" s="198"/>
      <c r="C500" s="207"/>
      <c r="D500" s="207"/>
      <c r="E500" s="208" t="s">
        <v>635</v>
      </c>
      <c r="F500" s="208"/>
      <c r="G500" s="207"/>
      <c r="H500" s="207"/>
      <c r="I500" s="202"/>
      <c r="J500" s="211"/>
      <c r="M500" s="179">
        <f>IF(E500="","",SUBTOTAL(3,$E$5:E500))</f>
        <v>425</v>
      </c>
    </row>
    <row r="501" spans="1:13" ht="33.6">
      <c r="A501" s="323"/>
      <c r="B501" s="198"/>
      <c r="C501" s="207"/>
      <c r="D501" s="207"/>
      <c r="E501" s="208" t="s">
        <v>636</v>
      </c>
      <c r="F501" s="208"/>
      <c r="G501" s="207"/>
      <c r="H501" s="207"/>
      <c r="I501" s="202"/>
      <c r="J501" s="211"/>
      <c r="M501" s="179">
        <f>IF(E501="","",SUBTOTAL(3,$E$5:E501))</f>
        <v>426</v>
      </c>
    </row>
    <row r="502" spans="1:13" ht="33.6">
      <c r="A502" s="323"/>
      <c r="B502" s="198"/>
      <c r="C502" s="207"/>
      <c r="D502" s="207"/>
      <c r="E502" s="208" t="s">
        <v>637</v>
      </c>
      <c r="F502" s="208"/>
      <c r="G502" s="207"/>
      <c r="H502" s="207"/>
      <c r="I502" s="202"/>
      <c r="J502" s="211"/>
      <c r="M502" s="179">
        <f>IF(E502="","",SUBTOTAL(3,$E$5:E502))</f>
        <v>427</v>
      </c>
    </row>
    <row r="503" spans="1:13">
      <c r="A503" s="324">
        <f>IF(C503="","",COUNTA($C$4:C503))</f>
        <v>57</v>
      </c>
      <c r="B503" s="191" t="s">
        <v>638</v>
      </c>
      <c r="C503" s="190" t="s">
        <v>321</v>
      </c>
      <c r="D503" s="190" t="s">
        <v>6</v>
      </c>
      <c r="E503" s="191"/>
      <c r="F503" s="191"/>
      <c r="G503" s="190" t="s">
        <v>18</v>
      </c>
      <c r="H503" s="194" t="str">
        <f>IF(I503&lt;&gt;"",IF(I503&lt;=3,"Đơn giản",IF(I503&lt;=7,"Trung bình","Phức tạp")),"")</f>
        <v>Phức tạp</v>
      </c>
      <c r="I503" s="310">
        <f>COUNTA(E504:E512)</f>
        <v>9</v>
      </c>
      <c r="J503" s="211"/>
      <c r="M503" s="179" t="str">
        <f>IF(E503="","",SUBTOTAL(3,$E$5:E503))</f>
        <v/>
      </c>
    </row>
    <row r="504" spans="1:13" ht="33.6">
      <c r="A504" s="323"/>
      <c r="B504" s="198"/>
      <c r="C504" s="207"/>
      <c r="D504" s="207"/>
      <c r="E504" s="208" t="s">
        <v>639</v>
      </c>
      <c r="F504" s="208"/>
      <c r="G504" s="207"/>
      <c r="H504" s="207"/>
      <c r="I504" s="186"/>
      <c r="J504" s="201"/>
      <c r="M504" s="179">
        <f>IF(E504="","",SUBTOTAL(3,$E$5:E504))</f>
        <v>428</v>
      </c>
    </row>
    <row r="505" spans="1:13" ht="33.6">
      <c r="A505" s="323"/>
      <c r="B505" s="198"/>
      <c r="C505" s="207"/>
      <c r="D505" s="207"/>
      <c r="E505" s="208" t="s">
        <v>640</v>
      </c>
      <c r="F505" s="208"/>
      <c r="G505" s="207"/>
      <c r="H505" s="207"/>
      <c r="I505" s="186"/>
      <c r="J505" s="201"/>
      <c r="M505" s="179">
        <f>IF(E505="","",SUBTOTAL(3,$E$5:E505))</f>
        <v>429</v>
      </c>
    </row>
    <row r="506" spans="1:13" ht="33.6">
      <c r="A506" s="323"/>
      <c r="B506" s="198"/>
      <c r="C506" s="207"/>
      <c r="D506" s="207"/>
      <c r="E506" s="208" t="s">
        <v>641</v>
      </c>
      <c r="F506" s="208"/>
      <c r="G506" s="207"/>
      <c r="H506" s="207"/>
      <c r="I506" s="186"/>
      <c r="J506" s="201"/>
      <c r="M506" s="179">
        <f>IF(E506="","",SUBTOTAL(3,$E$5:E506))</f>
        <v>430</v>
      </c>
    </row>
    <row r="507" spans="1:13" ht="33.6">
      <c r="A507" s="323"/>
      <c r="B507" s="198"/>
      <c r="C507" s="207"/>
      <c r="D507" s="207"/>
      <c r="E507" s="208" t="s">
        <v>642</v>
      </c>
      <c r="F507" s="208"/>
      <c r="G507" s="207"/>
      <c r="H507" s="207"/>
      <c r="I507" s="186"/>
      <c r="J507" s="201"/>
      <c r="M507" s="179">
        <f>IF(E507="","",SUBTOTAL(3,$E$5:E507))</f>
        <v>431</v>
      </c>
    </row>
    <row r="508" spans="1:13" ht="33.6">
      <c r="A508" s="323"/>
      <c r="B508" s="198"/>
      <c r="C508" s="207"/>
      <c r="D508" s="207"/>
      <c r="E508" s="208" t="s">
        <v>643</v>
      </c>
      <c r="F508" s="208"/>
      <c r="G508" s="207"/>
      <c r="H508" s="207"/>
      <c r="I508" s="202"/>
      <c r="J508" s="211"/>
      <c r="M508" s="179">
        <f>IF(E508="","",SUBTOTAL(3,$E$5:E508))</f>
        <v>432</v>
      </c>
    </row>
    <row r="509" spans="1:13" ht="33.6">
      <c r="A509" s="323"/>
      <c r="B509" s="198"/>
      <c r="C509" s="207"/>
      <c r="D509" s="207"/>
      <c r="E509" s="208" t="s">
        <v>644</v>
      </c>
      <c r="F509" s="208"/>
      <c r="G509" s="207"/>
      <c r="H509" s="207"/>
      <c r="I509" s="202"/>
      <c r="J509" s="211"/>
      <c r="M509" s="179">
        <f>IF(E509="","",SUBTOTAL(3,$E$5:E509))</f>
        <v>433</v>
      </c>
    </row>
    <row r="510" spans="1:13" ht="33.6">
      <c r="A510" s="323"/>
      <c r="B510" s="198"/>
      <c r="C510" s="207"/>
      <c r="D510" s="207"/>
      <c r="E510" s="208" t="s">
        <v>645</v>
      </c>
      <c r="F510" s="208"/>
      <c r="G510" s="207"/>
      <c r="H510" s="207"/>
      <c r="I510" s="202"/>
      <c r="J510" s="211"/>
      <c r="M510" s="179">
        <f>IF(E510="","",SUBTOTAL(3,$E$5:E510))</f>
        <v>434</v>
      </c>
    </row>
    <row r="511" spans="1:13" ht="50.4">
      <c r="A511" s="323"/>
      <c r="B511" s="198"/>
      <c r="C511" s="207"/>
      <c r="D511" s="207"/>
      <c r="E511" s="208" t="s">
        <v>646</v>
      </c>
      <c r="F511" s="208"/>
      <c r="G511" s="207"/>
      <c r="H511" s="207"/>
      <c r="I511" s="202"/>
      <c r="J511" s="211"/>
      <c r="M511" s="179">
        <f>IF(E511="","",SUBTOTAL(3,$E$5:E511))</f>
        <v>435</v>
      </c>
    </row>
    <row r="512" spans="1:13" ht="33.6">
      <c r="A512" s="323"/>
      <c r="B512" s="198"/>
      <c r="C512" s="207"/>
      <c r="D512" s="207"/>
      <c r="E512" s="208" t="s">
        <v>647</v>
      </c>
      <c r="F512" s="208"/>
      <c r="G512" s="207"/>
      <c r="H512" s="207"/>
      <c r="I512" s="202"/>
      <c r="J512" s="211"/>
      <c r="M512" s="179">
        <f>IF(E512="","",SUBTOTAL(3,$E$5:E512))</f>
        <v>436</v>
      </c>
    </row>
    <row r="513" spans="1:13">
      <c r="A513" s="324">
        <f>IF(C513="","",COUNTA($C$4:C513))</f>
        <v>58</v>
      </c>
      <c r="B513" s="191" t="s">
        <v>648</v>
      </c>
      <c r="C513" s="190" t="s">
        <v>321</v>
      </c>
      <c r="D513" s="190" t="s">
        <v>6</v>
      </c>
      <c r="E513" s="191"/>
      <c r="F513" s="191"/>
      <c r="G513" s="190" t="s">
        <v>18</v>
      </c>
      <c r="H513" s="194" t="str">
        <f>IF(I513&lt;&gt;"",IF(I513&lt;=3,"Đơn giản",IF(I513&lt;=7,"Trung bình","Phức tạp")),"")</f>
        <v>Trung bình</v>
      </c>
      <c r="I513" s="310">
        <f>COUNTA(E514:E519)</f>
        <v>6</v>
      </c>
      <c r="J513" s="211"/>
      <c r="M513" s="179" t="str">
        <f>IF(E513="","",SUBTOTAL(3,$E$5:E513))</f>
        <v/>
      </c>
    </row>
    <row r="514" spans="1:13" ht="33.6">
      <c r="A514" s="323"/>
      <c r="B514" s="198"/>
      <c r="C514" s="207"/>
      <c r="D514" s="207"/>
      <c r="E514" s="208" t="s">
        <v>649</v>
      </c>
      <c r="F514" s="208"/>
      <c r="G514" s="207"/>
      <c r="H514" s="207"/>
      <c r="I514" s="186"/>
      <c r="J514" s="201"/>
      <c r="M514" s="179">
        <f>IF(E514="","",SUBTOTAL(3,$E$5:E514))</f>
        <v>437</v>
      </c>
    </row>
    <row r="515" spans="1:13" ht="33.6">
      <c r="A515" s="323"/>
      <c r="B515" s="198"/>
      <c r="C515" s="207"/>
      <c r="D515" s="207"/>
      <c r="E515" s="208" t="s">
        <v>650</v>
      </c>
      <c r="F515" s="208"/>
      <c r="G515" s="207"/>
      <c r="H515" s="207"/>
      <c r="I515" s="202"/>
      <c r="J515" s="211"/>
      <c r="M515" s="179">
        <f>IF(E515="","",SUBTOTAL(3,$E$5:E515))</f>
        <v>438</v>
      </c>
    </row>
    <row r="516" spans="1:13" ht="33.6">
      <c r="A516" s="323"/>
      <c r="B516" s="198"/>
      <c r="C516" s="207"/>
      <c r="D516" s="207"/>
      <c r="E516" s="208" t="s">
        <v>651</v>
      </c>
      <c r="F516" s="208"/>
      <c r="G516" s="207"/>
      <c r="H516" s="207"/>
      <c r="I516" s="202"/>
      <c r="J516" s="211"/>
      <c r="M516" s="179">
        <f>IF(E516="","",SUBTOTAL(3,$E$5:E516))</f>
        <v>439</v>
      </c>
    </row>
    <row r="517" spans="1:13" ht="50.4">
      <c r="A517" s="323"/>
      <c r="B517" s="198"/>
      <c r="C517" s="207"/>
      <c r="D517" s="207"/>
      <c r="E517" s="208" t="s">
        <v>652</v>
      </c>
      <c r="F517" s="208"/>
      <c r="G517" s="207"/>
      <c r="H517" s="207"/>
      <c r="I517" s="202"/>
      <c r="J517" s="211"/>
      <c r="M517" s="179">
        <f>IF(E517="","",SUBTOTAL(3,$E$5:E517))</f>
        <v>440</v>
      </c>
    </row>
    <row r="518" spans="1:13" ht="33.6">
      <c r="A518" s="323"/>
      <c r="B518" s="198"/>
      <c r="C518" s="207"/>
      <c r="D518" s="207"/>
      <c r="E518" s="208" t="s">
        <v>653</v>
      </c>
      <c r="F518" s="208"/>
      <c r="G518" s="207"/>
      <c r="H518" s="207"/>
      <c r="I518" s="202"/>
      <c r="J518" s="211"/>
      <c r="M518" s="179">
        <f>IF(E518="","",SUBTOTAL(3,$E$5:E518))</f>
        <v>441</v>
      </c>
    </row>
    <row r="519" spans="1:13" ht="33.6">
      <c r="A519" s="323"/>
      <c r="B519" s="198"/>
      <c r="C519" s="207"/>
      <c r="D519" s="207"/>
      <c r="E519" s="208" t="s">
        <v>654</v>
      </c>
      <c r="F519" s="208"/>
      <c r="G519" s="207"/>
      <c r="H519" s="207"/>
      <c r="I519" s="202"/>
      <c r="J519" s="211"/>
      <c r="M519" s="179">
        <f>IF(E519="","",SUBTOTAL(3,$E$5:E519))</f>
        <v>442</v>
      </c>
    </row>
    <row r="520" spans="1:13">
      <c r="A520" s="324">
        <f>IF(C520="","",COUNTA($C$4:C520))</f>
        <v>59</v>
      </c>
      <c r="B520" s="191" t="s">
        <v>655</v>
      </c>
      <c r="C520" s="190" t="s">
        <v>321</v>
      </c>
      <c r="D520" s="190" t="s">
        <v>6</v>
      </c>
      <c r="E520" s="191"/>
      <c r="F520" s="191"/>
      <c r="G520" s="190" t="s">
        <v>18</v>
      </c>
      <c r="H520" s="194" t="str">
        <f>IF(I520&lt;&gt;"",IF(I520&lt;=3,"Đơn giản",IF(I520&lt;=7,"Trung bình","Phức tạp")),"")</f>
        <v>Trung bình</v>
      </c>
      <c r="I520" s="310">
        <f>COUNTA(E521:E527)</f>
        <v>7</v>
      </c>
      <c r="J520" s="211"/>
      <c r="M520" s="179" t="str">
        <f>IF(E520="","",SUBTOTAL(3,$E$5:E520))</f>
        <v/>
      </c>
    </row>
    <row r="521" spans="1:13" ht="33.6">
      <c r="A521" s="323"/>
      <c r="B521" s="198"/>
      <c r="C521" s="207"/>
      <c r="D521" s="207"/>
      <c r="E521" s="208" t="s">
        <v>656</v>
      </c>
      <c r="F521" s="208"/>
      <c r="G521" s="207"/>
      <c r="H521" s="207"/>
      <c r="I521" s="202"/>
      <c r="J521" s="211"/>
      <c r="M521" s="179">
        <f>IF(E521="","",SUBTOTAL(3,$E$5:E521))</f>
        <v>443</v>
      </c>
    </row>
    <row r="522" spans="1:13" ht="33.6">
      <c r="A522" s="323"/>
      <c r="B522" s="198"/>
      <c r="C522" s="207"/>
      <c r="D522" s="207"/>
      <c r="E522" s="208" t="s">
        <v>657</v>
      </c>
      <c r="F522" s="208"/>
      <c r="G522" s="207"/>
      <c r="H522" s="207"/>
      <c r="I522" s="186"/>
      <c r="J522" s="201"/>
      <c r="M522" s="179">
        <f>IF(E522="","",SUBTOTAL(3,$E$5:E522))</f>
        <v>444</v>
      </c>
    </row>
    <row r="523" spans="1:13" ht="33.6">
      <c r="A523" s="323"/>
      <c r="B523" s="198"/>
      <c r="C523" s="207"/>
      <c r="D523" s="207"/>
      <c r="E523" s="208" t="s">
        <v>658</v>
      </c>
      <c r="F523" s="208"/>
      <c r="G523" s="207"/>
      <c r="H523" s="207"/>
      <c r="I523" s="202"/>
      <c r="J523" s="211"/>
      <c r="M523" s="179">
        <f>IF(E523="","",SUBTOTAL(3,$E$5:E523))</f>
        <v>445</v>
      </c>
    </row>
    <row r="524" spans="1:13" ht="33.6">
      <c r="A524" s="323"/>
      <c r="B524" s="198"/>
      <c r="C524" s="207"/>
      <c r="D524" s="207"/>
      <c r="E524" s="208" t="s">
        <v>659</v>
      </c>
      <c r="F524" s="208"/>
      <c r="G524" s="207"/>
      <c r="H524" s="207"/>
      <c r="I524" s="202"/>
      <c r="J524" s="211"/>
      <c r="M524" s="179">
        <f>IF(E524="","",SUBTOTAL(3,$E$5:E524))</f>
        <v>446</v>
      </c>
    </row>
    <row r="525" spans="1:13" ht="33.6">
      <c r="A525" s="323"/>
      <c r="B525" s="198"/>
      <c r="C525" s="207"/>
      <c r="D525" s="207"/>
      <c r="E525" s="208" t="s">
        <v>660</v>
      </c>
      <c r="F525" s="208"/>
      <c r="G525" s="207"/>
      <c r="H525" s="207"/>
      <c r="I525" s="202"/>
      <c r="J525" s="211"/>
      <c r="M525" s="179">
        <f>IF(E525="","",SUBTOTAL(3,$E$5:E525))</f>
        <v>447</v>
      </c>
    </row>
    <row r="526" spans="1:13" ht="33.6">
      <c r="A526" s="323"/>
      <c r="B526" s="198"/>
      <c r="C526" s="207"/>
      <c r="D526" s="207"/>
      <c r="E526" s="208" t="s">
        <v>661</v>
      </c>
      <c r="F526" s="208"/>
      <c r="G526" s="207"/>
      <c r="H526" s="207"/>
      <c r="I526" s="202"/>
      <c r="J526" s="211"/>
      <c r="M526" s="179">
        <f>IF(E526="","",SUBTOTAL(3,$E$5:E526))</f>
        <v>448</v>
      </c>
    </row>
    <row r="527" spans="1:13" ht="33.6">
      <c r="A527" s="323"/>
      <c r="B527" s="198"/>
      <c r="C527" s="207"/>
      <c r="D527" s="207"/>
      <c r="E527" s="208" t="s">
        <v>662</v>
      </c>
      <c r="F527" s="208"/>
      <c r="G527" s="207"/>
      <c r="H527" s="207"/>
      <c r="I527" s="186"/>
      <c r="J527" s="201"/>
      <c r="M527" s="179">
        <f>IF(E527="","",SUBTOTAL(3,$E$5:E527))</f>
        <v>449</v>
      </c>
    </row>
    <row r="528" spans="1:13">
      <c r="A528" s="324">
        <f>IF(C528="","",COUNTA($C$4:C528))</f>
        <v>60</v>
      </c>
      <c r="B528" s="191" t="s">
        <v>663</v>
      </c>
      <c r="C528" s="190" t="s">
        <v>321</v>
      </c>
      <c r="D528" s="190" t="s">
        <v>6</v>
      </c>
      <c r="E528" s="191"/>
      <c r="F528" s="191"/>
      <c r="G528" s="190" t="s">
        <v>18</v>
      </c>
      <c r="H528" s="194" t="str">
        <f>IF(I528&lt;&gt;"",IF(I528&lt;=3,"Đơn giản",IF(I528&lt;=7,"Trung bình","Phức tạp")),"")</f>
        <v>Trung bình</v>
      </c>
      <c r="I528" s="310">
        <f>COUNTA(E529:E534)</f>
        <v>6</v>
      </c>
      <c r="J528" s="211"/>
      <c r="M528" s="179" t="str">
        <f>IF(E528="","",SUBTOTAL(3,$E$5:E528))</f>
        <v/>
      </c>
    </row>
    <row r="529" spans="1:13" ht="33.6">
      <c r="A529" s="323"/>
      <c r="B529" s="198"/>
      <c r="C529" s="207"/>
      <c r="D529" s="207"/>
      <c r="E529" s="208" t="s">
        <v>664</v>
      </c>
      <c r="F529" s="208"/>
      <c r="G529" s="207"/>
      <c r="H529" s="207"/>
      <c r="I529" s="202"/>
      <c r="J529" s="211"/>
      <c r="M529" s="179">
        <f>IF(E529="","",SUBTOTAL(3,$E$5:E529))</f>
        <v>450</v>
      </c>
    </row>
    <row r="530" spans="1:13" ht="33.6">
      <c r="A530" s="323"/>
      <c r="B530" s="198"/>
      <c r="C530" s="207"/>
      <c r="D530" s="207"/>
      <c r="E530" s="208" t="s">
        <v>665</v>
      </c>
      <c r="F530" s="208"/>
      <c r="G530" s="207"/>
      <c r="H530" s="207"/>
      <c r="I530" s="202"/>
      <c r="J530" s="211"/>
      <c r="M530" s="179">
        <f>IF(E530="","",SUBTOTAL(3,$E$5:E530))</f>
        <v>451</v>
      </c>
    </row>
    <row r="531" spans="1:13">
      <c r="A531" s="323"/>
      <c r="B531" s="198"/>
      <c r="C531" s="207"/>
      <c r="D531" s="207"/>
      <c r="E531" s="208" t="s">
        <v>666</v>
      </c>
      <c r="F531" s="208"/>
      <c r="G531" s="207"/>
      <c r="H531" s="207"/>
      <c r="I531" s="186"/>
      <c r="J531" s="201"/>
      <c r="M531" s="179">
        <f>IF(E531="","",SUBTOTAL(3,$E$5:E531))</f>
        <v>452</v>
      </c>
    </row>
    <row r="532" spans="1:13">
      <c r="A532" s="323"/>
      <c r="B532" s="198"/>
      <c r="C532" s="207"/>
      <c r="D532" s="207"/>
      <c r="E532" s="208" t="s">
        <v>667</v>
      </c>
      <c r="F532" s="208"/>
      <c r="G532" s="207"/>
      <c r="H532" s="207"/>
      <c r="I532" s="202"/>
      <c r="J532" s="211"/>
      <c r="M532" s="179">
        <f>IF(E532="","",SUBTOTAL(3,$E$5:E532))</f>
        <v>453</v>
      </c>
    </row>
    <row r="533" spans="1:13" ht="33.6">
      <c r="A533" s="323"/>
      <c r="B533" s="198"/>
      <c r="C533" s="207"/>
      <c r="D533" s="207"/>
      <c r="E533" s="208" t="s">
        <v>668</v>
      </c>
      <c r="F533" s="208"/>
      <c r="G533" s="207"/>
      <c r="H533" s="207"/>
      <c r="I533" s="202"/>
      <c r="J533" s="211"/>
      <c r="M533" s="179">
        <f>IF(E533="","",SUBTOTAL(3,$E$5:E533))</f>
        <v>454</v>
      </c>
    </row>
    <row r="534" spans="1:13" ht="33.6">
      <c r="A534" s="323"/>
      <c r="B534" s="198"/>
      <c r="C534" s="207"/>
      <c r="D534" s="207"/>
      <c r="E534" s="208" t="s">
        <v>669</v>
      </c>
      <c r="F534" s="208"/>
      <c r="G534" s="207"/>
      <c r="H534" s="207"/>
      <c r="I534" s="202"/>
      <c r="J534" s="211"/>
      <c r="M534" s="179">
        <f>IF(E534="","",SUBTOTAL(3,$E$5:E534))</f>
        <v>455</v>
      </c>
    </row>
    <row r="535" spans="1:13">
      <c r="A535" s="321" t="s">
        <v>670</v>
      </c>
      <c r="B535" s="219" t="s">
        <v>671</v>
      </c>
      <c r="C535" s="218"/>
      <c r="D535" s="218"/>
      <c r="E535" s="219"/>
      <c r="F535" s="219"/>
      <c r="G535" s="218"/>
      <c r="H535" s="218"/>
      <c r="I535" s="218"/>
      <c r="J535" s="211"/>
      <c r="M535" s="179" t="str">
        <f>IF(E535="","",SUBTOTAL(3,$E$5:E535))</f>
        <v/>
      </c>
    </row>
    <row r="536" spans="1:13">
      <c r="A536" s="321"/>
      <c r="B536" s="219" t="s">
        <v>672</v>
      </c>
      <c r="C536" s="218"/>
      <c r="D536" s="218"/>
      <c r="E536" s="219"/>
      <c r="F536" s="219"/>
      <c r="G536" s="218"/>
      <c r="H536" s="218"/>
      <c r="I536" s="218"/>
      <c r="J536" s="211"/>
    </row>
    <row r="537" spans="1:13">
      <c r="A537" s="324">
        <f>IF(C537="","",COUNTA($C$4:C537))</f>
        <v>61</v>
      </c>
      <c r="B537" s="237" t="s">
        <v>673</v>
      </c>
      <c r="C537" s="190" t="s">
        <v>321</v>
      </c>
      <c r="D537" s="190" t="s">
        <v>6</v>
      </c>
      <c r="E537" s="191"/>
      <c r="F537" s="191"/>
      <c r="G537" s="190" t="s">
        <v>18</v>
      </c>
      <c r="H537" s="194" t="str">
        <f>IF(I537&lt;&gt;"",IF(I537&lt;=3,"Đơn giản",IF(I537&lt;=7,"Trung bình","Phức tạp")),"")</f>
        <v>Phức tạp</v>
      </c>
      <c r="I537" s="310">
        <f>COUNTA(E538:E545)</f>
        <v>8</v>
      </c>
      <c r="M537" s="179" t="str">
        <f>IF(E537="","",SUBTOTAL(3,$E$6:E537))</f>
        <v/>
      </c>
    </row>
    <row r="538" spans="1:13" ht="33.6">
      <c r="A538" s="323"/>
      <c r="B538" s="198"/>
      <c r="C538" s="207"/>
      <c r="D538" s="207"/>
      <c r="E538" s="208" t="s">
        <v>1605</v>
      </c>
      <c r="F538" s="208"/>
      <c r="G538" s="207"/>
      <c r="H538" s="207"/>
      <c r="I538" s="186"/>
      <c r="J538" s="201"/>
      <c r="M538" s="179">
        <f>IF(E538="","",SUBTOTAL(3,$E$5:E538))</f>
        <v>456</v>
      </c>
    </row>
    <row r="539" spans="1:13" ht="33.6">
      <c r="A539" s="323"/>
      <c r="B539" s="198"/>
      <c r="C539" s="207"/>
      <c r="D539" s="207"/>
      <c r="E539" s="208" t="s">
        <v>1606</v>
      </c>
      <c r="F539" s="208"/>
      <c r="G539" s="207"/>
      <c r="H539" s="207"/>
      <c r="I539" s="186"/>
      <c r="J539" s="201"/>
      <c r="M539" s="179">
        <f>IF(E539="","",SUBTOTAL(3,$E$5:E539))</f>
        <v>457</v>
      </c>
    </row>
    <row r="540" spans="1:13" ht="50.4">
      <c r="A540" s="323"/>
      <c r="B540" s="198"/>
      <c r="C540" s="207"/>
      <c r="D540" s="207"/>
      <c r="E540" s="208" t="s">
        <v>1607</v>
      </c>
      <c r="F540" s="208"/>
      <c r="G540" s="207"/>
      <c r="H540" s="207"/>
      <c r="I540" s="186"/>
      <c r="J540" s="201"/>
      <c r="M540" s="179">
        <f>IF(E540="","",SUBTOTAL(3,$E$5:E540))</f>
        <v>458</v>
      </c>
    </row>
    <row r="541" spans="1:13" ht="50.4">
      <c r="A541" s="323"/>
      <c r="B541" s="198"/>
      <c r="C541" s="207"/>
      <c r="D541" s="207"/>
      <c r="E541" s="208" t="s">
        <v>1608</v>
      </c>
      <c r="F541" s="208"/>
      <c r="G541" s="207"/>
      <c r="H541" s="207"/>
      <c r="I541" s="186"/>
      <c r="J541" s="201"/>
      <c r="M541" s="179">
        <f>IF(E541="","",SUBTOTAL(3,$E$5:E541))</f>
        <v>459</v>
      </c>
    </row>
    <row r="542" spans="1:13" ht="33.6">
      <c r="A542" s="323"/>
      <c r="B542" s="198"/>
      <c r="C542" s="207"/>
      <c r="D542" s="207"/>
      <c r="E542" s="208" t="s">
        <v>1609</v>
      </c>
      <c r="F542" s="208"/>
      <c r="G542" s="207"/>
      <c r="H542" s="207"/>
      <c r="I542" s="202"/>
      <c r="J542" s="211"/>
      <c r="M542" s="179">
        <f>IF(E542="","",SUBTOTAL(3,$E$5:E542))</f>
        <v>460</v>
      </c>
    </row>
    <row r="543" spans="1:13" ht="33.6">
      <c r="A543" s="323"/>
      <c r="B543" s="198"/>
      <c r="C543" s="207"/>
      <c r="D543" s="207"/>
      <c r="E543" s="208" t="s">
        <v>1610</v>
      </c>
      <c r="F543" s="208"/>
      <c r="G543" s="207"/>
      <c r="H543" s="207"/>
      <c r="I543" s="202"/>
      <c r="J543" s="211"/>
      <c r="M543" s="179">
        <f>IF(E543="","",SUBTOTAL(3,$E$5:E543))</f>
        <v>461</v>
      </c>
    </row>
    <row r="544" spans="1:13" ht="33.6">
      <c r="A544" s="323"/>
      <c r="B544" s="198"/>
      <c r="C544" s="207"/>
      <c r="D544" s="207"/>
      <c r="E544" s="208" t="s">
        <v>1611</v>
      </c>
      <c r="F544" s="208"/>
      <c r="G544" s="207"/>
      <c r="H544" s="207"/>
      <c r="I544" s="202"/>
      <c r="J544" s="211"/>
      <c r="M544" s="179">
        <f>IF(E544="","",SUBTOTAL(3,$E$5:E544))</f>
        <v>462</v>
      </c>
    </row>
    <row r="545" spans="1:13" ht="33.6">
      <c r="A545" s="323"/>
      <c r="B545" s="198"/>
      <c r="C545" s="207"/>
      <c r="D545" s="207"/>
      <c r="E545" s="208" t="s">
        <v>1612</v>
      </c>
      <c r="F545" s="208"/>
      <c r="G545" s="207"/>
      <c r="H545" s="207"/>
      <c r="I545" s="202"/>
      <c r="J545" s="211"/>
      <c r="M545" s="179">
        <f>IF(E545="","",SUBTOTAL(3,$E$5:E545))</f>
        <v>463</v>
      </c>
    </row>
    <row r="546" spans="1:13" ht="33.6">
      <c r="A546" s="324">
        <f>IF(C546="","",COUNTA($C$4:C546))</f>
        <v>62</v>
      </c>
      <c r="B546" s="237" t="s">
        <v>674</v>
      </c>
      <c r="C546" s="190" t="s">
        <v>321</v>
      </c>
      <c r="D546" s="190" t="s">
        <v>6</v>
      </c>
      <c r="E546" s="191"/>
      <c r="F546" s="191"/>
      <c r="G546" s="190" t="s">
        <v>18</v>
      </c>
      <c r="H546" s="194" t="str">
        <f>IF(I546&lt;&gt;"",IF(I546&lt;=3,"Đơn giản",IF(I546&lt;=7,"Trung bình","Phức tạp")),"")</f>
        <v>Phức tạp</v>
      </c>
      <c r="I546" s="310">
        <f>COUNTA(E547:E554)</f>
        <v>8</v>
      </c>
      <c r="M546" s="179" t="str">
        <f>IF(E546="","",SUBTOTAL(3,$E$6:E546))</f>
        <v/>
      </c>
    </row>
    <row r="547" spans="1:13" ht="33.6">
      <c r="A547" s="323"/>
      <c r="B547" s="198"/>
      <c r="C547" s="207"/>
      <c r="D547" s="207"/>
      <c r="E547" s="208" t="s">
        <v>1613</v>
      </c>
      <c r="F547" s="208"/>
      <c r="G547" s="207"/>
      <c r="H547" s="207"/>
      <c r="I547" s="186"/>
      <c r="J547" s="201"/>
      <c r="M547" s="179">
        <f>IF(E547="","",SUBTOTAL(3,$E$5:E547))</f>
        <v>464</v>
      </c>
    </row>
    <row r="548" spans="1:13" ht="33.6">
      <c r="A548" s="323"/>
      <c r="B548" s="198"/>
      <c r="C548" s="207"/>
      <c r="D548" s="207"/>
      <c r="E548" s="208" t="s">
        <v>1614</v>
      </c>
      <c r="F548" s="208"/>
      <c r="G548" s="207"/>
      <c r="H548" s="207"/>
      <c r="I548" s="186"/>
      <c r="J548" s="201"/>
      <c r="M548" s="179">
        <f>IF(E548="","",SUBTOTAL(3,$E$5:E548))</f>
        <v>465</v>
      </c>
    </row>
    <row r="549" spans="1:13" ht="50.4">
      <c r="A549" s="323"/>
      <c r="B549" s="198"/>
      <c r="C549" s="207"/>
      <c r="D549" s="207"/>
      <c r="E549" s="208" t="s">
        <v>1615</v>
      </c>
      <c r="F549" s="208"/>
      <c r="G549" s="207"/>
      <c r="H549" s="207"/>
      <c r="I549" s="186"/>
      <c r="J549" s="201"/>
      <c r="M549" s="179">
        <f>IF(E549="","",SUBTOTAL(3,$E$5:E549))</f>
        <v>466</v>
      </c>
    </row>
    <row r="550" spans="1:13" ht="50.4">
      <c r="A550" s="323"/>
      <c r="B550" s="198"/>
      <c r="C550" s="207"/>
      <c r="D550" s="207"/>
      <c r="E550" s="208" t="s">
        <v>1616</v>
      </c>
      <c r="F550" s="208"/>
      <c r="G550" s="207"/>
      <c r="H550" s="207"/>
      <c r="I550" s="186"/>
      <c r="J550" s="201"/>
      <c r="M550" s="179">
        <f>IF(E550="","",SUBTOTAL(3,$E$5:E550))</f>
        <v>467</v>
      </c>
    </row>
    <row r="551" spans="1:13" ht="33.6">
      <c r="A551" s="323"/>
      <c r="B551" s="198"/>
      <c r="C551" s="207"/>
      <c r="D551" s="207"/>
      <c r="E551" s="208" t="s">
        <v>1617</v>
      </c>
      <c r="F551" s="208"/>
      <c r="G551" s="207"/>
      <c r="H551" s="207"/>
      <c r="I551" s="202"/>
      <c r="J551" s="211"/>
      <c r="M551" s="179">
        <f>IF(E551="","",SUBTOTAL(3,$E$5:E551))</f>
        <v>468</v>
      </c>
    </row>
    <row r="552" spans="1:13" ht="33.6">
      <c r="A552" s="323"/>
      <c r="B552" s="198"/>
      <c r="C552" s="207"/>
      <c r="D552" s="207"/>
      <c r="E552" s="208" t="s">
        <v>1618</v>
      </c>
      <c r="F552" s="208"/>
      <c r="G552" s="207"/>
      <c r="H552" s="207"/>
      <c r="I552" s="202"/>
      <c r="J552" s="211"/>
      <c r="M552" s="179">
        <f>IF(E552="","",SUBTOTAL(3,$E$5:E552))</f>
        <v>469</v>
      </c>
    </row>
    <row r="553" spans="1:13" ht="33.6">
      <c r="A553" s="323"/>
      <c r="B553" s="198"/>
      <c r="C553" s="207"/>
      <c r="D553" s="207"/>
      <c r="E553" s="208" t="s">
        <v>1619</v>
      </c>
      <c r="F553" s="208"/>
      <c r="G553" s="207"/>
      <c r="H553" s="207"/>
      <c r="I553" s="202"/>
      <c r="J553" s="211"/>
      <c r="M553" s="179">
        <f>IF(E553="","",SUBTOTAL(3,$E$5:E553))</f>
        <v>470</v>
      </c>
    </row>
    <row r="554" spans="1:13" ht="33.6">
      <c r="A554" s="323"/>
      <c r="B554" s="198"/>
      <c r="C554" s="207"/>
      <c r="D554" s="207"/>
      <c r="E554" s="208" t="s">
        <v>1620</v>
      </c>
      <c r="F554" s="208"/>
      <c r="G554" s="207"/>
      <c r="H554" s="207"/>
      <c r="I554" s="202"/>
      <c r="J554" s="211"/>
      <c r="M554" s="179">
        <f>IF(E554="","",SUBTOTAL(3,$E$5:E554))</f>
        <v>471</v>
      </c>
    </row>
    <row r="555" spans="1:13">
      <c r="A555" s="324">
        <f>IF(C555="","",COUNTA($C$4:C555))</f>
        <v>63</v>
      </c>
      <c r="B555" s="238" t="s">
        <v>675</v>
      </c>
      <c r="C555" s="190" t="s">
        <v>321</v>
      </c>
      <c r="D555" s="190" t="s">
        <v>6</v>
      </c>
      <c r="E555" s="191"/>
      <c r="F555" s="191"/>
      <c r="G555" s="190" t="s">
        <v>18</v>
      </c>
      <c r="H555" s="194" t="str">
        <f>IF(I555&lt;&gt;"",IF(I555&lt;=3,"Đơn giản",IF(I555&lt;=7,"Trung bình","Phức tạp")),"")</f>
        <v>Phức tạp</v>
      </c>
      <c r="I555" s="310">
        <f>COUNTA(E556:E563)</f>
        <v>8</v>
      </c>
      <c r="M555" s="179" t="str">
        <f>IF(E555="","",SUBTOTAL(3,$E$6:E555))</f>
        <v/>
      </c>
    </row>
    <row r="556" spans="1:13" ht="33.6">
      <c r="A556" s="323"/>
      <c r="B556" s="198"/>
      <c r="C556" s="207"/>
      <c r="D556" s="207"/>
      <c r="E556" s="208" t="s">
        <v>1621</v>
      </c>
      <c r="F556" s="208"/>
      <c r="G556" s="207"/>
      <c r="H556" s="207"/>
      <c r="I556" s="186"/>
      <c r="J556" s="201"/>
      <c r="M556" s="179">
        <f>IF(E556="","",SUBTOTAL(3,$E$5:E556))</f>
        <v>472</v>
      </c>
    </row>
    <row r="557" spans="1:13" ht="33.6">
      <c r="A557" s="323"/>
      <c r="B557" s="198"/>
      <c r="C557" s="207"/>
      <c r="D557" s="207"/>
      <c r="E557" s="208" t="s">
        <v>1622</v>
      </c>
      <c r="F557" s="208"/>
      <c r="G557" s="207"/>
      <c r="H557" s="207"/>
      <c r="I557" s="186"/>
      <c r="J557" s="201"/>
      <c r="M557" s="179">
        <f>IF(E557="","",SUBTOTAL(3,$E$5:E557))</f>
        <v>473</v>
      </c>
    </row>
    <row r="558" spans="1:13" ht="50.4">
      <c r="A558" s="323"/>
      <c r="B558" s="198"/>
      <c r="C558" s="207"/>
      <c r="D558" s="207"/>
      <c r="E558" s="208" t="s">
        <v>1623</v>
      </c>
      <c r="F558" s="208"/>
      <c r="G558" s="207"/>
      <c r="H558" s="207"/>
      <c r="I558" s="186"/>
      <c r="J558" s="201"/>
      <c r="M558" s="179">
        <f>IF(E558="","",SUBTOTAL(3,$E$5:E558))</f>
        <v>474</v>
      </c>
    </row>
    <row r="559" spans="1:13" ht="50.4">
      <c r="A559" s="323"/>
      <c r="B559" s="198"/>
      <c r="C559" s="207"/>
      <c r="D559" s="207"/>
      <c r="E559" s="208" t="s">
        <v>1624</v>
      </c>
      <c r="F559" s="208"/>
      <c r="G559" s="207"/>
      <c r="H559" s="207"/>
      <c r="I559" s="186"/>
      <c r="J559" s="201"/>
      <c r="M559" s="179">
        <f>IF(E559="","",SUBTOTAL(3,$E$5:E559))</f>
        <v>475</v>
      </c>
    </row>
    <row r="560" spans="1:13" ht="33.6">
      <c r="A560" s="323"/>
      <c r="B560" s="198"/>
      <c r="C560" s="207"/>
      <c r="D560" s="207"/>
      <c r="E560" s="208" t="s">
        <v>1625</v>
      </c>
      <c r="F560" s="208"/>
      <c r="G560" s="207"/>
      <c r="H560" s="207"/>
      <c r="I560" s="202"/>
      <c r="J560" s="211"/>
      <c r="M560" s="179">
        <f>IF(E560="","",SUBTOTAL(3,$E$5:E560))</f>
        <v>476</v>
      </c>
    </row>
    <row r="561" spans="1:13" ht="33.6">
      <c r="A561" s="323"/>
      <c r="B561" s="198"/>
      <c r="C561" s="207"/>
      <c r="D561" s="207"/>
      <c r="E561" s="208" t="s">
        <v>1626</v>
      </c>
      <c r="F561" s="208"/>
      <c r="G561" s="207"/>
      <c r="H561" s="207"/>
      <c r="I561" s="202"/>
      <c r="J561" s="211"/>
      <c r="M561" s="179">
        <f>IF(E561="","",SUBTOTAL(3,$E$5:E561))</f>
        <v>477</v>
      </c>
    </row>
    <row r="562" spans="1:13" ht="33.6">
      <c r="A562" s="323"/>
      <c r="B562" s="198"/>
      <c r="C562" s="207"/>
      <c r="D562" s="207"/>
      <c r="E562" s="208" t="s">
        <v>1627</v>
      </c>
      <c r="F562" s="208"/>
      <c r="G562" s="207"/>
      <c r="H562" s="207"/>
      <c r="I562" s="202"/>
      <c r="J562" s="211"/>
      <c r="M562" s="179">
        <f>IF(E562="","",SUBTOTAL(3,$E$5:E562))</f>
        <v>478</v>
      </c>
    </row>
    <row r="563" spans="1:13" ht="33.6">
      <c r="A563" s="323"/>
      <c r="B563" s="198"/>
      <c r="C563" s="207"/>
      <c r="D563" s="207"/>
      <c r="E563" s="208" t="s">
        <v>1628</v>
      </c>
      <c r="F563" s="208"/>
      <c r="G563" s="207"/>
      <c r="H563" s="207"/>
      <c r="I563" s="202"/>
      <c r="J563" s="211"/>
      <c r="M563" s="179">
        <f>IF(E563="","",SUBTOTAL(3,$E$5:E563))</f>
        <v>479</v>
      </c>
    </row>
    <row r="564" spans="1:13">
      <c r="A564" s="324">
        <f>IF(C564="","",COUNTA($C$4:C564))</f>
        <v>64</v>
      </c>
      <c r="B564" s="237" t="s">
        <v>676</v>
      </c>
      <c r="C564" s="190" t="s">
        <v>321</v>
      </c>
      <c r="D564" s="190" t="s">
        <v>6</v>
      </c>
      <c r="E564" s="191"/>
      <c r="F564" s="191"/>
      <c r="G564" s="190" t="s">
        <v>18</v>
      </c>
      <c r="H564" s="194" t="str">
        <f>IF(I564&lt;&gt;"",IF(I564&lt;=3,"Đơn giản",IF(I564&lt;=7,"Trung bình","Phức tạp")),"")</f>
        <v>Phức tạp</v>
      </c>
      <c r="I564" s="310">
        <f>COUNTA(E565:E572)</f>
        <v>8</v>
      </c>
      <c r="M564" s="179" t="str">
        <f>IF(E564="","",SUBTOTAL(3,$E$6:E564))</f>
        <v/>
      </c>
    </row>
    <row r="565" spans="1:13" ht="33.6">
      <c r="A565" s="323"/>
      <c r="B565" s="198"/>
      <c r="C565" s="207"/>
      <c r="D565" s="207"/>
      <c r="E565" s="208" t="s">
        <v>1629</v>
      </c>
      <c r="F565" s="208"/>
      <c r="G565" s="207"/>
      <c r="H565" s="207"/>
      <c r="I565" s="186"/>
      <c r="J565" s="201"/>
      <c r="M565" s="179">
        <f>IF(E565="","",SUBTOTAL(3,$E$5:E565))</f>
        <v>480</v>
      </c>
    </row>
    <row r="566" spans="1:13" ht="33.6">
      <c r="A566" s="323"/>
      <c r="B566" s="198"/>
      <c r="C566" s="207"/>
      <c r="D566" s="207"/>
      <c r="E566" s="208" t="s">
        <v>1630</v>
      </c>
      <c r="F566" s="208"/>
      <c r="G566" s="207"/>
      <c r="H566" s="207"/>
      <c r="I566" s="186"/>
      <c r="J566" s="201"/>
      <c r="M566" s="179">
        <f>IF(E566="","",SUBTOTAL(3,$E$5:E566))</f>
        <v>481</v>
      </c>
    </row>
    <row r="567" spans="1:13" ht="50.4">
      <c r="A567" s="323"/>
      <c r="B567" s="198"/>
      <c r="C567" s="207"/>
      <c r="D567" s="207"/>
      <c r="E567" s="208" t="s">
        <v>1631</v>
      </c>
      <c r="F567" s="208"/>
      <c r="G567" s="207"/>
      <c r="H567" s="207"/>
      <c r="I567" s="186"/>
      <c r="J567" s="201"/>
      <c r="M567" s="179">
        <f>IF(E567="","",SUBTOTAL(3,$E$5:E567))</f>
        <v>482</v>
      </c>
    </row>
    <row r="568" spans="1:13" ht="50.4">
      <c r="A568" s="323"/>
      <c r="B568" s="198"/>
      <c r="C568" s="207"/>
      <c r="D568" s="207"/>
      <c r="E568" s="208" t="s">
        <v>1632</v>
      </c>
      <c r="F568" s="208"/>
      <c r="G568" s="207"/>
      <c r="H568" s="207"/>
      <c r="I568" s="186"/>
      <c r="J568" s="201"/>
      <c r="M568" s="179">
        <f>IF(E568="","",SUBTOTAL(3,$E$5:E568))</f>
        <v>483</v>
      </c>
    </row>
    <row r="569" spans="1:13" ht="33.6">
      <c r="A569" s="323"/>
      <c r="B569" s="198"/>
      <c r="C569" s="207"/>
      <c r="D569" s="207"/>
      <c r="E569" s="208" t="s">
        <v>1633</v>
      </c>
      <c r="F569" s="208"/>
      <c r="G569" s="207"/>
      <c r="H569" s="207"/>
      <c r="I569" s="202"/>
      <c r="J569" s="211"/>
      <c r="M569" s="179">
        <f>IF(E569="","",SUBTOTAL(3,$E$5:E569))</f>
        <v>484</v>
      </c>
    </row>
    <row r="570" spans="1:13" ht="33.6">
      <c r="A570" s="323"/>
      <c r="B570" s="198"/>
      <c r="C570" s="207"/>
      <c r="D570" s="207"/>
      <c r="E570" s="208" t="s">
        <v>1634</v>
      </c>
      <c r="F570" s="208"/>
      <c r="G570" s="207"/>
      <c r="H570" s="207"/>
      <c r="I570" s="202"/>
      <c r="J570" s="211"/>
      <c r="M570" s="179">
        <f>IF(E570="","",SUBTOTAL(3,$E$5:E570))</f>
        <v>485</v>
      </c>
    </row>
    <row r="571" spans="1:13" ht="33.6">
      <c r="A571" s="323"/>
      <c r="B571" s="198"/>
      <c r="C571" s="207"/>
      <c r="D571" s="207"/>
      <c r="E571" s="208" t="s">
        <v>1635</v>
      </c>
      <c r="F571" s="208"/>
      <c r="G571" s="207"/>
      <c r="H571" s="207"/>
      <c r="I571" s="202"/>
      <c r="J571" s="211"/>
      <c r="M571" s="179">
        <f>IF(E571="","",SUBTOTAL(3,$E$5:E571))</f>
        <v>486</v>
      </c>
    </row>
    <row r="572" spans="1:13" ht="33.6">
      <c r="A572" s="323"/>
      <c r="B572" s="198"/>
      <c r="C572" s="207"/>
      <c r="D572" s="207"/>
      <c r="E572" s="208" t="s">
        <v>1636</v>
      </c>
      <c r="F572" s="208"/>
      <c r="G572" s="207"/>
      <c r="H572" s="207"/>
      <c r="I572" s="202"/>
      <c r="J572" s="211"/>
      <c r="M572" s="179">
        <f>IF(E572="","",SUBTOTAL(3,$E$5:E572))</f>
        <v>487</v>
      </c>
    </row>
    <row r="573" spans="1:13" ht="33.6">
      <c r="A573" s="324">
        <f>IF(C573="","",COUNTA($C$4:C573))</f>
        <v>65</v>
      </c>
      <c r="B573" s="237" t="s">
        <v>677</v>
      </c>
      <c r="C573" s="190" t="s">
        <v>321</v>
      </c>
      <c r="D573" s="190" t="s">
        <v>6</v>
      </c>
      <c r="E573" s="191"/>
      <c r="F573" s="191"/>
      <c r="G573" s="190" t="s">
        <v>18</v>
      </c>
      <c r="H573" s="194" t="str">
        <f>IF(I573&lt;&gt;"",IF(I573&lt;=3,"Đơn giản",IF(I573&lt;=7,"Trung bình","Phức tạp")),"")</f>
        <v>Phức tạp</v>
      </c>
      <c r="I573" s="310">
        <f>COUNTA(E574:E581)</f>
        <v>8</v>
      </c>
      <c r="M573" s="179" t="str">
        <f>IF(E573="","",SUBTOTAL(3,$E$6:E573))</f>
        <v/>
      </c>
    </row>
    <row r="574" spans="1:13" ht="33.6">
      <c r="A574" s="323"/>
      <c r="B574" s="198"/>
      <c r="C574" s="207"/>
      <c r="D574" s="207"/>
      <c r="E574" s="208" t="s">
        <v>1637</v>
      </c>
      <c r="F574" s="208"/>
      <c r="G574" s="207"/>
      <c r="H574" s="207"/>
      <c r="I574" s="186"/>
      <c r="J574" s="201"/>
      <c r="M574" s="179">
        <f>IF(E574="","",SUBTOTAL(3,$E$5:E574))</f>
        <v>488</v>
      </c>
    </row>
    <row r="575" spans="1:13" ht="33.6">
      <c r="A575" s="323"/>
      <c r="B575" s="198"/>
      <c r="C575" s="207"/>
      <c r="D575" s="207"/>
      <c r="E575" s="208" t="s">
        <v>1638</v>
      </c>
      <c r="F575" s="208"/>
      <c r="G575" s="207"/>
      <c r="H575" s="207"/>
      <c r="I575" s="186"/>
      <c r="J575" s="201"/>
      <c r="M575" s="179">
        <f>IF(E575="","",SUBTOTAL(3,$E$5:E575))</f>
        <v>489</v>
      </c>
    </row>
    <row r="576" spans="1:13" ht="50.4">
      <c r="A576" s="323"/>
      <c r="B576" s="198"/>
      <c r="C576" s="207"/>
      <c r="D576" s="207"/>
      <c r="E576" s="208" t="s">
        <v>1639</v>
      </c>
      <c r="F576" s="208"/>
      <c r="G576" s="207"/>
      <c r="H576" s="207"/>
      <c r="I576" s="186"/>
      <c r="J576" s="201"/>
      <c r="M576" s="179">
        <f>IF(E576="","",SUBTOTAL(3,$E$5:E576))</f>
        <v>490</v>
      </c>
    </row>
    <row r="577" spans="1:13" ht="50.4">
      <c r="A577" s="323"/>
      <c r="B577" s="198"/>
      <c r="C577" s="207"/>
      <c r="D577" s="207"/>
      <c r="E577" s="208" t="s">
        <v>1640</v>
      </c>
      <c r="F577" s="208"/>
      <c r="G577" s="207"/>
      <c r="H577" s="207"/>
      <c r="I577" s="186"/>
      <c r="J577" s="201"/>
      <c r="M577" s="179">
        <f>IF(E577="","",SUBTOTAL(3,$E$5:E577))</f>
        <v>491</v>
      </c>
    </row>
    <row r="578" spans="1:13" ht="33.6">
      <c r="A578" s="323"/>
      <c r="B578" s="198"/>
      <c r="C578" s="207"/>
      <c r="D578" s="207"/>
      <c r="E578" s="208" t="s">
        <v>1641</v>
      </c>
      <c r="F578" s="208"/>
      <c r="G578" s="207"/>
      <c r="H578" s="207"/>
      <c r="I578" s="202"/>
      <c r="J578" s="211"/>
      <c r="M578" s="179">
        <f>IF(E578="","",SUBTOTAL(3,$E$5:E578))</f>
        <v>492</v>
      </c>
    </row>
    <row r="579" spans="1:13" ht="33.6">
      <c r="A579" s="323"/>
      <c r="B579" s="198"/>
      <c r="C579" s="207"/>
      <c r="D579" s="207"/>
      <c r="E579" s="208" t="s">
        <v>1642</v>
      </c>
      <c r="F579" s="208"/>
      <c r="G579" s="207"/>
      <c r="H579" s="207"/>
      <c r="I579" s="202"/>
      <c r="J579" s="211"/>
      <c r="M579" s="179">
        <f>IF(E579="","",SUBTOTAL(3,$E$5:E579))</f>
        <v>493</v>
      </c>
    </row>
    <row r="580" spans="1:13" ht="33.6">
      <c r="A580" s="323"/>
      <c r="B580" s="198"/>
      <c r="C580" s="207"/>
      <c r="D580" s="207"/>
      <c r="E580" s="208" t="s">
        <v>1643</v>
      </c>
      <c r="F580" s="208"/>
      <c r="G580" s="207"/>
      <c r="H580" s="207"/>
      <c r="I580" s="202"/>
      <c r="J580" s="211"/>
      <c r="M580" s="179">
        <f>IF(E580="","",SUBTOTAL(3,$E$5:E580))</f>
        <v>494</v>
      </c>
    </row>
    <row r="581" spans="1:13" ht="33.6">
      <c r="A581" s="323"/>
      <c r="B581" s="198"/>
      <c r="C581" s="207"/>
      <c r="D581" s="207"/>
      <c r="E581" s="208" t="s">
        <v>1644</v>
      </c>
      <c r="F581" s="208"/>
      <c r="G581" s="207"/>
      <c r="H581" s="207"/>
      <c r="I581" s="202"/>
      <c r="J581" s="211"/>
      <c r="M581" s="179">
        <f>IF(E581="","",SUBTOTAL(3,$E$5:E581))</f>
        <v>495</v>
      </c>
    </row>
    <row r="582" spans="1:13">
      <c r="A582" s="324">
        <f>IF(C582="","",COUNTA($C$4:C582))</f>
        <v>66</v>
      </c>
      <c r="B582" s="237" t="s">
        <v>678</v>
      </c>
      <c r="C582" s="190" t="s">
        <v>321</v>
      </c>
      <c r="D582" s="190" t="s">
        <v>6</v>
      </c>
      <c r="E582" s="191"/>
      <c r="F582" s="191"/>
      <c r="G582" s="190" t="s">
        <v>18</v>
      </c>
      <c r="H582" s="194" t="str">
        <f>IF(I582&lt;&gt;"",IF(I582&lt;=3,"Đơn giản",IF(I582&lt;=7,"Trung bình","Phức tạp")),"")</f>
        <v>Phức tạp</v>
      </c>
      <c r="I582" s="310">
        <f>COUNTA(E583:E590)</f>
        <v>8</v>
      </c>
      <c r="M582" s="179" t="str">
        <f>IF(E582="","",SUBTOTAL(3,$E$6:E582))</f>
        <v/>
      </c>
    </row>
    <row r="583" spans="1:13" ht="33.6">
      <c r="A583" s="323"/>
      <c r="B583" s="198"/>
      <c r="C583" s="207"/>
      <c r="D583" s="207"/>
      <c r="E583" s="208" t="s">
        <v>1645</v>
      </c>
      <c r="F583" s="208"/>
      <c r="G583" s="207"/>
      <c r="H583" s="207"/>
      <c r="I583" s="186"/>
      <c r="J583" s="201"/>
      <c r="M583" s="179">
        <f>IF(E583="","",SUBTOTAL(3,$E$5:E583))</f>
        <v>496</v>
      </c>
    </row>
    <row r="584" spans="1:13" ht="33.6">
      <c r="A584" s="323"/>
      <c r="B584" s="198"/>
      <c r="C584" s="207"/>
      <c r="D584" s="207"/>
      <c r="E584" s="208" t="s">
        <v>1646</v>
      </c>
      <c r="F584" s="208"/>
      <c r="G584" s="207"/>
      <c r="H584" s="207"/>
      <c r="I584" s="186"/>
      <c r="J584" s="201"/>
      <c r="M584" s="179">
        <f>IF(E584="","",SUBTOTAL(3,$E$5:E584))</f>
        <v>497</v>
      </c>
    </row>
    <row r="585" spans="1:13" ht="50.4">
      <c r="A585" s="323"/>
      <c r="B585" s="198"/>
      <c r="C585" s="207"/>
      <c r="D585" s="207"/>
      <c r="E585" s="208" t="s">
        <v>1647</v>
      </c>
      <c r="F585" s="208"/>
      <c r="G585" s="207"/>
      <c r="H585" s="207"/>
      <c r="I585" s="186"/>
      <c r="J585" s="201"/>
      <c r="M585" s="179">
        <f>IF(E585="","",SUBTOTAL(3,$E$5:E585))</f>
        <v>498</v>
      </c>
    </row>
    <row r="586" spans="1:13" ht="50.4">
      <c r="A586" s="323"/>
      <c r="B586" s="198"/>
      <c r="C586" s="207"/>
      <c r="D586" s="207"/>
      <c r="E586" s="208" t="s">
        <v>1648</v>
      </c>
      <c r="F586" s="208"/>
      <c r="G586" s="207"/>
      <c r="H586" s="207"/>
      <c r="I586" s="186"/>
      <c r="J586" s="201"/>
      <c r="M586" s="179">
        <f>IF(E586="","",SUBTOTAL(3,$E$5:E586))</f>
        <v>499</v>
      </c>
    </row>
    <row r="587" spans="1:13" ht="33.6">
      <c r="A587" s="323"/>
      <c r="B587" s="198"/>
      <c r="C587" s="207"/>
      <c r="D587" s="207"/>
      <c r="E587" s="208" t="s">
        <v>1649</v>
      </c>
      <c r="F587" s="208"/>
      <c r="G587" s="207"/>
      <c r="H587" s="207"/>
      <c r="I587" s="202"/>
      <c r="J587" s="211"/>
      <c r="M587" s="179">
        <f>IF(E587="","",SUBTOTAL(3,$E$5:E587))</f>
        <v>500</v>
      </c>
    </row>
    <row r="588" spans="1:13" ht="33.6">
      <c r="A588" s="323"/>
      <c r="B588" s="198"/>
      <c r="C588" s="207"/>
      <c r="D588" s="207"/>
      <c r="E588" s="208" t="s">
        <v>1650</v>
      </c>
      <c r="F588" s="208"/>
      <c r="G588" s="207"/>
      <c r="H588" s="207"/>
      <c r="I588" s="202"/>
      <c r="J588" s="211"/>
      <c r="M588" s="179">
        <f>IF(E588="","",SUBTOTAL(3,$E$5:E588))</f>
        <v>501</v>
      </c>
    </row>
    <row r="589" spans="1:13" ht="33.6">
      <c r="A589" s="323"/>
      <c r="B589" s="198"/>
      <c r="C589" s="207"/>
      <c r="D589" s="207"/>
      <c r="E589" s="208" t="s">
        <v>1651</v>
      </c>
      <c r="F589" s="208"/>
      <c r="G589" s="207"/>
      <c r="H589" s="207"/>
      <c r="I589" s="202"/>
      <c r="J589" s="211"/>
      <c r="M589" s="179">
        <f>IF(E589="","",SUBTOTAL(3,$E$5:E589))</f>
        <v>502</v>
      </c>
    </row>
    <row r="590" spans="1:13" ht="33.6">
      <c r="A590" s="323"/>
      <c r="B590" s="198"/>
      <c r="C590" s="207"/>
      <c r="D590" s="207"/>
      <c r="E590" s="208" t="s">
        <v>1652</v>
      </c>
      <c r="F590" s="208"/>
      <c r="G590" s="207"/>
      <c r="H590" s="207"/>
      <c r="I590" s="202"/>
      <c r="J590" s="211"/>
      <c r="M590" s="179">
        <f>IF(E590="","",SUBTOTAL(3,$E$5:E590))</f>
        <v>503</v>
      </c>
    </row>
    <row r="591" spans="1:13">
      <c r="A591" s="324">
        <f>IF(C591="","",COUNTA($C$4:C591))</f>
        <v>67</v>
      </c>
      <c r="B591" s="237" t="s">
        <v>679</v>
      </c>
      <c r="C591" s="190" t="s">
        <v>321</v>
      </c>
      <c r="D591" s="190" t="s">
        <v>6</v>
      </c>
      <c r="E591" s="191"/>
      <c r="F591" s="191"/>
      <c r="G591" s="190" t="s">
        <v>18</v>
      </c>
      <c r="H591" s="194" t="str">
        <f>IF(I591&lt;&gt;"",IF(I591&lt;=3,"Đơn giản",IF(I591&lt;=7,"Trung bình","Phức tạp")),"")</f>
        <v>Phức tạp</v>
      </c>
      <c r="I591" s="310">
        <f>COUNTA(E592:E599)</f>
        <v>8</v>
      </c>
      <c r="M591" s="179" t="str">
        <f>IF(E591="","",SUBTOTAL(3,$E$6:E591))</f>
        <v/>
      </c>
    </row>
    <row r="592" spans="1:13" ht="33.6">
      <c r="A592" s="323"/>
      <c r="B592" s="198"/>
      <c r="C592" s="207"/>
      <c r="D592" s="207"/>
      <c r="E592" s="208" t="s">
        <v>1653</v>
      </c>
      <c r="F592" s="208"/>
      <c r="G592" s="207"/>
      <c r="H592" s="207"/>
      <c r="I592" s="186"/>
      <c r="J592" s="201"/>
      <c r="M592" s="179">
        <f>IF(E592="","",SUBTOTAL(3,$E$5:E592))</f>
        <v>504</v>
      </c>
    </row>
    <row r="593" spans="1:13" ht="33.6">
      <c r="A593" s="323"/>
      <c r="B593" s="198"/>
      <c r="C593" s="207"/>
      <c r="D593" s="207"/>
      <c r="E593" s="208" t="s">
        <v>1654</v>
      </c>
      <c r="F593" s="208"/>
      <c r="G593" s="207"/>
      <c r="H593" s="207"/>
      <c r="I593" s="186"/>
      <c r="J593" s="201"/>
      <c r="M593" s="179">
        <f>IF(E593="","",SUBTOTAL(3,$E$5:E593))</f>
        <v>505</v>
      </c>
    </row>
    <row r="594" spans="1:13" ht="50.4">
      <c r="A594" s="323"/>
      <c r="B594" s="198"/>
      <c r="C594" s="207"/>
      <c r="D594" s="207"/>
      <c r="E594" s="208" t="s">
        <v>1655</v>
      </c>
      <c r="F594" s="208"/>
      <c r="G594" s="207"/>
      <c r="H594" s="207"/>
      <c r="I594" s="186"/>
      <c r="J594" s="201"/>
      <c r="M594" s="179">
        <f>IF(E594="","",SUBTOTAL(3,$E$5:E594))</f>
        <v>506</v>
      </c>
    </row>
    <row r="595" spans="1:13" ht="50.4">
      <c r="A595" s="323"/>
      <c r="B595" s="198"/>
      <c r="C595" s="207"/>
      <c r="D595" s="207"/>
      <c r="E595" s="208" t="s">
        <v>1656</v>
      </c>
      <c r="F595" s="208"/>
      <c r="G595" s="207"/>
      <c r="H595" s="207"/>
      <c r="I595" s="186"/>
      <c r="J595" s="201"/>
      <c r="M595" s="179">
        <f>IF(E595="","",SUBTOTAL(3,$E$5:E595))</f>
        <v>507</v>
      </c>
    </row>
    <row r="596" spans="1:13" ht="33.6">
      <c r="A596" s="323"/>
      <c r="B596" s="198"/>
      <c r="C596" s="207"/>
      <c r="D596" s="207"/>
      <c r="E596" s="208" t="s">
        <v>1657</v>
      </c>
      <c r="F596" s="208"/>
      <c r="G596" s="207"/>
      <c r="H596" s="207"/>
      <c r="I596" s="202"/>
      <c r="J596" s="211"/>
      <c r="M596" s="179">
        <f>IF(E596="","",SUBTOTAL(3,$E$5:E596))</f>
        <v>508</v>
      </c>
    </row>
    <row r="597" spans="1:13" ht="33.6">
      <c r="A597" s="323"/>
      <c r="B597" s="198"/>
      <c r="C597" s="207"/>
      <c r="D597" s="207"/>
      <c r="E597" s="208" t="s">
        <v>1658</v>
      </c>
      <c r="F597" s="208"/>
      <c r="G597" s="207"/>
      <c r="H597" s="207"/>
      <c r="I597" s="202"/>
      <c r="J597" s="211"/>
      <c r="M597" s="179">
        <f>IF(E597="","",SUBTOTAL(3,$E$5:E597))</f>
        <v>509</v>
      </c>
    </row>
    <row r="598" spans="1:13" ht="33.6">
      <c r="A598" s="323"/>
      <c r="B598" s="198"/>
      <c r="C598" s="207"/>
      <c r="D598" s="207"/>
      <c r="E598" s="208" t="s">
        <v>1659</v>
      </c>
      <c r="F598" s="208"/>
      <c r="G598" s="207"/>
      <c r="H598" s="207"/>
      <c r="I598" s="202"/>
      <c r="J598" s="211"/>
      <c r="M598" s="179">
        <f>IF(E598="","",SUBTOTAL(3,$E$5:E598))</f>
        <v>510</v>
      </c>
    </row>
    <row r="599" spans="1:13" ht="33.6">
      <c r="A599" s="323"/>
      <c r="B599" s="198"/>
      <c r="C599" s="207"/>
      <c r="D599" s="207"/>
      <c r="E599" s="208" t="s">
        <v>1660</v>
      </c>
      <c r="F599" s="208"/>
      <c r="G599" s="207"/>
      <c r="H599" s="207"/>
      <c r="I599" s="202"/>
      <c r="J599" s="211"/>
      <c r="M599" s="179">
        <f>IF(E599="","",SUBTOTAL(3,$E$5:E599))</f>
        <v>511</v>
      </c>
    </row>
    <row r="600" spans="1:13" ht="33.6">
      <c r="A600" s="324">
        <f>IF(C600="","",COUNTA($C$4:C600))</f>
        <v>68</v>
      </c>
      <c r="B600" s="237" t="s">
        <v>680</v>
      </c>
      <c r="C600" s="190" t="s">
        <v>321</v>
      </c>
      <c r="D600" s="190" t="s">
        <v>6</v>
      </c>
      <c r="E600" s="191"/>
      <c r="F600" s="191"/>
      <c r="G600" s="190" t="s">
        <v>18</v>
      </c>
      <c r="H600" s="194" t="str">
        <f>IF(I600&lt;&gt;"",IF(I600&lt;=3,"Đơn giản",IF(I600&lt;=7,"Trung bình","Phức tạp")),"")</f>
        <v>Phức tạp</v>
      </c>
      <c r="I600" s="310">
        <f>COUNTA(E601:E608)</f>
        <v>8</v>
      </c>
      <c r="M600" s="179" t="str">
        <f>IF(E600="","",SUBTOTAL(3,$E$6:E600))</f>
        <v/>
      </c>
    </row>
    <row r="601" spans="1:13" ht="33.6">
      <c r="A601" s="323"/>
      <c r="B601" s="198"/>
      <c r="C601" s="207"/>
      <c r="D601" s="207"/>
      <c r="E601" s="208" t="s">
        <v>1661</v>
      </c>
      <c r="F601" s="208"/>
      <c r="G601" s="207"/>
      <c r="H601" s="207"/>
      <c r="I601" s="186"/>
      <c r="J601" s="201"/>
      <c r="M601" s="179">
        <f>IF(E601="","",SUBTOTAL(3,$E$5:E601))</f>
        <v>512</v>
      </c>
    </row>
    <row r="602" spans="1:13" ht="33.6">
      <c r="A602" s="323"/>
      <c r="B602" s="198"/>
      <c r="C602" s="207"/>
      <c r="D602" s="207"/>
      <c r="E602" s="208" t="s">
        <v>1662</v>
      </c>
      <c r="F602" s="208"/>
      <c r="G602" s="207"/>
      <c r="H602" s="207"/>
      <c r="I602" s="186"/>
      <c r="J602" s="201"/>
      <c r="M602" s="179">
        <f>IF(E602="","",SUBTOTAL(3,$E$5:E602))</f>
        <v>513</v>
      </c>
    </row>
    <row r="603" spans="1:13" ht="50.4">
      <c r="A603" s="323"/>
      <c r="B603" s="198"/>
      <c r="C603" s="207"/>
      <c r="D603" s="207"/>
      <c r="E603" s="208" t="s">
        <v>1663</v>
      </c>
      <c r="F603" s="208"/>
      <c r="G603" s="207"/>
      <c r="H603" s="207"/>
      <c r="I603" s="186"/>
      <c r="J603" s="201"/>
      <c r="M603" s="179">
        <f>IF(E603="","",SUBTOTAL(3,$E$5:E603))</f>
        <v>514</v>
      </c>
    </row>
    <row r="604" spans="1:13" ht="50.4">
      <c r="A604" s="323"/>
      <c r="B604" s="198"/>
      <c r="C604" s="207"/>
      <c r="D604" s="207"/>
      <c r="E604" s="208" t="s">
        <v>1664</v>
      </c>
      <c r="F604" s="208"/>
      <c r="G604" s="207"/>
      <c r="H604" s="207"/>
      <c r="I604" s="186"/>
      <c r="J604" s="201"/>
      <c r="M604" s="179">
        <f>IF(E604="","",SUBTOTAL(3,$E$5:E604))</f>
        <v>515</v>
      </c>
    </row>
    <row r="605" spans="1:13" ht="33.6">
      <c r="A605" s="323"/>
      <c r="B605" s="198"/>
      <c r="C605" s="207"/>
      <c r="D605" s="207"/>
      <c r="E605" s="208" t="s">
        <v>1665</v>
      </c>
      <c r="F605" s="208"/>
      <c r="G605" s="207"/>
      <c r="H605" s="207"/>
      <c r="I605" s="202"/>
      <c r="J605" s="211"/>
      <c r="M605" s="179">
        <f>IF(E605="","",SUBTOTAL(3,$E$5:E605))</f>
        <v>516</v>
      </c>
    </row>
    <row r="606" spans="1:13" ht="33.6">
      <c r="A606" s="323"/>
      <c r="B606" s="198"/>
      <c r="C606" s="207"/>
      <c r="D606" s="207"/>
      <c r="E606" s="208" t="s">
        <v>1666</v>
      </c>
      <c r="F606" s="208"/>
      <c r="G606" s="207"/>
      <c r="H606" s="207"/>
      <c r="I606" s="202"/>
      <c r="J606" s="211"/>
      <c r="M606" s="179">
        <f>IF(E606="","",SUBTOTAL(3,$E$5:E606))</f>
        <v>517</v>
      </c>
    </row>
    <row r="607" spans="1:13" ht="33.6">
      <c r="A607" s="323"/>
      <c r="B607" s="198"/>
      <c r="C607" s="207"/>
      <c r="D607" s="207"/>
      <c r="E607" s="208" t="s">
        <v>1667</v>
      </c>
      <c r="F607" s="208"/>
      <c r="G607" s="207"/>
      <c r="H607" s="207"/>
      <c r="I607" s="202"/>
      <c r="J607" s="211"/>
      <c r="M607" s="179">
        <f>IF(E607="","",SUBTOTAL(3,$E$5:E607))</f>
        <v>518</v>
      </c>
    </row>
    <row r="608" spans="1:13" ht="33.6">
      <c r="A608" s="323"/>
      <c r="B608" s="198"/>
      <c r="C608" s="207"/>
      <c r="D608" s="207"/>
      <c r="E608" s="208" t="s">
        <v>1668</v>
      </c>
      <c r="F608" s="208"/>
      <c r="G608" s="207"/>
      <c r="H608" s="207"/>
      <c r="I608" s="202"/>
      <c r="J608" s="211"/>
      <c r="M608" s="179">
        <f>IF(E608="","",SUBTOTAL(3,$E$5:E608))</f>
        <v>519</v>
      </c>
    </row>
    <row r="609" spans="1:13" ht="33.6">
      <c r="A609" s="324">
        <f>IF(C609="","",COUNTA($C$4:C609))</f>
        <v>69</v>
      </c>
      <c r="B609" s="237" t="s">
        <v>681</v>
      </c>
      <c r="C609" s="190" t="s">
        <v>321</v>
      </c>
      <c r="D609" s="190" t="s">
        <v>6</v>
      </c>
      <c r="E609" s="191"/>
      <c r="F609" s="191"/>
      <c r="G609" s="190" t="s">
        <v>18</v>
      </c>
      <c r="H609" s="194" t="str">
        <f>IF(I609&lt;&gt;"",IF(I609&lt;=3,"Đơn giản",IF(I609&lt;=7,"Trung bình","Phức tạp")),"")</f>
        <v>Phức tạp</v>
      </c>
      <c r="I609" s="310">
        <f>COUNTA(E610:E617)</f>
        <v>8</v>
      </c>
      <c r="M609" s="179" t="str">
        <f>IF(E609="","",SUBTOTAL(3,$E$6:E609))</f>
        <v/>
      </c>
    </row>
    <row r="610" spans="1:13" ht="33.6">
      <c r="A610" s="323"/>
      <c r="B610" s="198"/>
      <c r="C610" s="207"/>
      <c r="D610" s="207"/>
      <c r="E610" s="208" t="s">
        <v>1669</v>
      </c>
      <c r="F610" s="208"/>
      <c r="G610" s="207"/>
      <c r="H610" s="207"/>
      <c r="I610" s="186"/>
      <c r="J610" s="201"/>
      <c r="M610" s="179">
        <f>IF(E610="","",SUBTOTAL(3,$E$5:E610))</f>
        <v>520</v>
      </c>
    </row>
    <row r="611" spans="1:13" ht="33.6">
      <c r="A611" s="323"/>
      <c r="B611" s="198"/>
      <c r="C611" s="207"/>
      <c r="D611" s="207"/>
      <c r="E611" s="208" t="s">
        <v>1670</v>
      </c>
      <c r="F611" s="208"/>
      <c r="G611" s="207"/>
      <c r="H611" s="207"/>
      <c r="I611" s="186"/>
      <c r="J611" s="201"/>
      <c r="M611" s="179">
        <f>IF(E611="","",SUBTOTAL(3,$E$5:E611))</f>
        <v>521</v>
      </c>
    </row>
    <row r="612" spans="1:13" ht="50.4">
      <c r="A612" s="323"/>
      <c r="B612" s="198"/>
      <c r="C612" s="207"/>
      <c r="D612" s="207"/>
      <c r="E612" s="208" t="s">
        <v>1671</v>
      </c>
      <c r="F612" s="208"/>
      <c r="G612" s="207"/>
      <c r="H612" s="207"/>
      <c r="I612" s="186"/>
      <c r="J612" s="201"/>
      <c r="M612" s="179">
        <f>IF(E612="","",SUBTOTAL(3,$E$5:E612))</f>
        <v>522</v>
      </c>
    </row>
    <row r="613" spans="1:13" ht="50.4">
      <c r="A613" s="323"/>
      <c r="B613" s="198"/>
      <c r="C613" s="207"/>
      <c r="D613" s="207"/>
      <c r="E613" s="208" t="s">
        <v>1672</v>
      </c>
      <c r="F613" s="208"/>
      <c r="G613" s="207"/>
      <c r="H613" s="207"/>
      <c r="I613" s="186"/>
      <c r="J613" s="201"/>
      <c r="M613" s="179">
        <f>IF(E613="","",SUBTOTAL(3,$E$5:E613))</f>
        <v>523</v>
      </c>
    </row>
    <row r="614" spans="1:13" ht="33.6">
      <c r="A614" s="323"/>
      <c r="B614" s="198"/>
      <c r="C614" s="207"/>
      <c r="D614" s="207"/>
      <c r="E614" s="208" t="s">
        <v>1673</v>
      </c>
      <c r="F614" s="208"/>
      <c r="G614" s="207"/>
      <c r="H614" s="207"/>
      <c r="I614" s="202"/>
      <c r="J614" s="211"/>
      <c r="M614" s="179">
        <f>IF(E614="","",SUBTOTAL(3,$E$5:E614))</f>
        <v>524</v>
      </c>
    </row>
    <row r="615" spans="1:13" ht="33.6">
      <c r="A615" s="323"/>
      <c r="B615" s="198"/>
      <c r="C615" s="207"/>
      <c r="D615" s="207"/>
      <c r="E615" s="208" t="s">
        <v>1674</v>
      </c>
      <c r="F615" s="208"/>
      <c r="G615" s="207"/>
      <c r="H615" s="207"/>
      <c r="I615" s="202"/>
      <c r="J615" s="211"/>
      <c r="M615" s="179">
        <f>IF(E615="","",SUBTOTAL(3,$E$5:E615))</f>
        <v>525</v>
      </c>
    </row>
    <row r="616" spans="1:13" ht="33.6">
      <c r="A616" s="323"/>
      <c r="B616" s="198"/>
      <c r="C616" s="207"/>
      <c r="D616" s="207"/>
      <c r="E616" s="208" t="s">
        <v>1675</v>
      </c>
      <c r="F616" s="208"/>
      <c r="G616" s="207"/>
      <c r="H616" s="207"/>
      <c r="I616" s="202"/>
      <c r="J616" s="211"/>
      <c r="M616" s="179">
        <f>IF(E616="","",SUBTOTAL(3,$E$5:E616))</f>
        <v>526</v>
      </c>
    </row>
    <row r="617" spans="1:13" ht="33.6">
      <c r="A617" s="323"/>
      <c r="B617" s="198"/>
      <c r="C617" s="207"/>
      <c r="D617" s="207"/>
      <c r="E617" s="208" t="s">
        <v>1676</v>
      </c>
      <c r="F617" s="208"/>
      <c r="G617" s="207"/>
      <c r="H617" s="207"/>
      <c r="I617" s="202"/>
      <c r="J617" s="211"/>
      <c r="M617" s="179">
        <f>IF(E617="","",SUBTOTAL(3,$E$5:E617))</f>
        <v>527</v>
      </c>
    </row>
    <row r="618" spans="1:13" ht="33.6">
      <c r="A618" s="324">
        <f>IF(C618="","",COUNTA($C$4:C618))</f>
        <v>70</v>
      </c>
      <c r="B618" s="237" t="s">
        <v>682</v>
      </c>
      <c r="C618" s="190" t="s">
        <v>321</v>
      </c>
      <c r="D618" s="190" t="s">
        <v>6</v>
      </c>
      <c r="E618" s="191"/>
      <c r="F618" s="191"/>
      <c r="G618" s="190" t="s">
        <v>18</v>
      </c>
      <c r="H618" s="194" t="str">
        <f>IF(I618&lt;&gt;"",IF(I618&lt;=3,"Đơn giản",IF(I618&lt;=7,"Trung bình","Phức tạp")),"")</f>
        <v>Phức tạp</v>
      </c>
      <c r="I618" s="310">
        <f>COUNTA(E619:E626)</f>
        <v>8</v>
      </c>
      <c r="M618" s="179" t="str">
        <f>IF(E618="","",SUBTOTAL(3,$E$6:E618))</f>
        <v/>
      </c>
    </row>
    <row r="619" spans="1:13" ht="33.6">
      <c r="A619" s="323"/>
      <c r="B619" s="198"/>
      <c r="C619" s="207"/>
      <c r="D619" s="207"/>
      <c r="E619" s="208" t="s">
        <v>1677</v>
      </c>
      <c r="F619" s="208"/>
      <c r="G619" s="207"/>
      <c r="H619" s="207"/>
      <c r="I619" s="186"/>
      <c r="J619" s="201"/>
      <c r="M619" s="179">
        <f>IF(E619="","",SUBTOTAL(3,$E$5:E619))</f>
        <v>528</v>
      </c>
    </row>
    <row r="620" spans="1:13" ht="33.6">
      <c r="A620" s="323"/>
      <c r="B620" s="198"/>
      <c r="C620" s="207"/>
      <c r="D620" s="207"/>
      <c r="E620" s="208" t="s">
        <v>1678</v>
      </c>
      <c r="F620" s="208"/>
      <c r="G620" s="207"/>
      <c r="H620" s="207"/>
      <c r="I620" s="186"/>
      <c r="J620" s="201"/>
      <c r="M620" s="179">
        <f>IF(E620="","",SUBTOTAL(3,$E$5:E620))</f>
        <v>529</v>
      </c>
    </row>
    <row r="621" spans="1:13" ht="50.4">
      <c r="A621" s="323"/>
      <c r="B621" s="198"/>
      <c r="C621" s="207"/>
      <c r="D621" s="207"/>
      <c r="E621" s="208" t="s">
        <v>1679</v>
      </c>
      <c r="F621" s="208"/>
      <c r="G621" s="207"/>
      <c r="H621" s="207"/>
      <c r="I621" s="186"/>
      <c r="J621" s="201"/>
      <c r="M621" s="179">
        <f>IF(E621="","",SUBTOTAL(3,$E$5:E621))</f>
        <v>530</v>
      </c>
    </row>
    <row r="622" spans="1:13" ht="50.4">
      <c r="A622" s="323"/>
      <c r="B622" s="198"/>
      <c r="C622" s="207"/>
      <c r="D622" s="207"/>
      <c r="E622" s="208" t="s">
        <v>1680</v>
      </c>
      <c r="F622" s="208"/>
      <c r="G622" s="207"/>
      <c r="H622" s="207"/>
      <c r="I622" s="186"/>
      <c r="J622" s="201"/>
      <c r="M622" s="179">
        <f>IF(E622="","",SUBTOTAL(3,$E$5:E622))</f>
        <v>531</v>
      </c>
    </row>
    <row r="623" spans="1:13" ht="33.6">
      <c r="A623" s="323"/>
      <c r="B623" s="198"/>
      <c r="C623" s="207"/>
      <c r="D623" s="207"/>
      <c r="E623" s="208" t="s">
        <v>1681</v>
      </c>
      <c r="F623" s="208"/>
      <c r="G623" s="207"/>
      <c r="H623" s="207"/>
      <c r="I623" s="202"/>
      <c r="J623" s="211"/>
      <c r="M623" s="179">
        <f>IF(E623="","",SUBTOTAL(3,$E$5:E623))</f>
        <v>532</v>
      </c>
    </row>
    <row r="624" spans="1:13" ht="33.6">
      <c r="A624" s="323"/>
      <c r="B624" s="198"/>
      <c r="C624" s="207"/>
      <c r="D624" s="207"/>
      <c r="E624" s="208" t="s">
        <v>1682</v>
      </c>
      <c r="F624" s="208"/>
      <c r="G624" s="207"/>
      <c r="H624" s="207"/>
      <c r="I624" s="202"/>
      <c r="J624" s="211"/>
      <c r="M624" s="179">
        <f>IF(E624="","",SUBTOTAL(3,$E$5:E624))</f>
        <v>533</v>
      </c>
    </row>
    <row r="625" spans="1:13" ht="33.6">
      <c r="A625" s="323"/>
      <c r="B625" s="198"/>
      <c r="C625" s="207"/>
      <c r="D625" s="207"/>
      <c r="E625" s="208" t="s">
        <v>1683</v>
      </c>
      <c r="F625" s="208"/>
      <c r="G625" s="207"/>
      <c r="H625" s="207"/>
      <c r="I625" s="202"/>
      <c r="J625" s="211"/>
      <c r="M625" s="179">
        <f>IF(E625="","",SUBTOTAL(3,$E$5:E625))</f>
        <v>534</v>
      </c>
    </row>
    <row r="626" spans="1:13" ht="33.6">
      <c r="A626" s="323"/>
      <c r="B626" s="198"/>
      <c r="C626" s="207"/>
      <c r="D626" s="207"/>
      <c r="E626" s="208" t="s">
        <v>1684</v>
      </c>
      <c r="F626" s="208"/>
      <c r="G626" s="207"/>
      <c r="H626" s="207"/>
      <c r="I626" s="202"/>
      <c r="J626" s="211"/>
      <c r="M626" s="179">
        <f>IF(E626="","",SUBTOTAL(3,$E$5:E626))</f>
        <v>535</v>
      </c>
    </row>
    <row r="627" spans="1:13" ht="33.6">
      <c r="A627" s="324">
        <f>IF(C627="","",COUNTA($C$4:C627))</f>
        <v>71</v>
      </c>
      <c r="B627" s="237" t="s">
        <v>683</v>
      </c>
      <c r="C627" s="190" t="s">
        <v>321</v>
      </c>
      <c r="D627" s="190" t="s">
        <v>6</v>
      </c>
      <c r="E627" s="191"/>
      <c r="F627" s="191"/>
      <c r="G627" s="190" t="s">
        <v>18</v>
      </c>
      <c r="H627" s="194" t="str">
        <f>IF(I627&lt;&gt;"",IF(I627&lt;=3,"Đơn giản",IF(I627&lt;=7,"Trung bình","Phức tạp")),"")</f>
        <v>Phức tạp</v>
      </c>
      <c r="I627" s="310">
        <f>COUNTA(E628:E635)</f>
        <v>8</v>
      </c>
      <c r="M627" s="179" t="str">
        <f>IF(E627="","",SUBTOTAL(3,$E$6:E627))</f>
        <v/>
      </c>
    </row>
    <row r="628" spans="1:13" ht="33.6">
      <c r="A628" s="323"/>
      <c r="B628" s="198"/>
      <c r="C628" s="207"/>
      <c r="D628" s="207"/>
      <c r="E628" s="208" t="s">
        <v>1685</v>
      </c>
      <c r="F628" s="208"/>
      <c r="G628" s="207"/>
      <c r="H628" s="207"/>
      <c r="I628" s="186"/>
      <c r="J628" s="201"/>
      <c r="M628" s="179">
        <f>IF(E628="","",SUBTOTAL(3,$E$5:E628))</f>
        <v>536</v>
      </c>
    </row>
    <row r="629" spans="1:13" ht="33.6">
      <c r="A629" s="323"/>
      <c r="B629" s="198"/>
      <c r="C629" s="207"/>
      <c r="D629" s="207"/>
      <c r="E629" s="208" t="s">
        <v>1686</v>
      </c>
      <c r="F629" s="208"/>
      <c r="G629" s="207"/>
      <c r="H629" s="207"/>
      <c r="I629" s="186"/>
      <c r="J629" s="201"/>
      <c r="M629" s="179">
        <f>IF(E629="","",SUBTOTAL(3,$E$5:E629))</f>
        <v>537</v>
      </c>
    </row>
    <row r="630" spans="1:13" ht="50.4">
      <c r="A630" s="323"/>
      <c r="B630" s="198"/>
      <c r="C630" s="207"/>
      <c r="D630" s="207"/>
      <c r="E630" s="208" t="s">
        <v>1687</v>
      </c>
      <c r="F630" s="208"/>
      <c r="G630" s="207"/>
      <c r="H630" s="207"/>
      <c r="I630" s="186"/>
      <c r="J630" s="201"/>
      <c r="M630" s="179">
        <f>IF(E630="","",SUBTOTAL(3,$E$5:E630))</f>
        <v>538</v>
      </c>
    </row>
    <row r="631" spans="1:13" ht="50.4">
      <c r="A631" s="323"/>
      <c r="B631" s="198"/>
      <c r="C631" s="207"/>
      <c r="D631" s="207"/>
      <c r="E631" s="208" t="s">
        <v>1688</v>
      </c>
      <c r="F631" s="208"/>
      <c r="G631" s="207"/>
      <c r="H631" s="207"/>
      <c r="I631" s="186"/>
      <c r="J631" s="201"/>
      <c r="M631" s="179">
        <f>IF(E631="","",SUBTOTAL(3,$E$5:E631))</f>
        <v>539</v>
      </c>
    </row>
    <row r="632" spans="1:13" ht="33.6">
      <c r="A632" s="323"/>
      <c r="B632" s="198"/>
      <c r="C632" s="207"/>
      <c r="D632" s="207"/>
      <c r="E632" s="208" t="s">
        <v>1689</v>
      </c>
      <c r="F632" s="208"/>
      <c r="G632" s="207"/>
      <c r="H632" s="207"/>
      <c r="I632" s="202"/>
      <c r="J632" s="211"/>
      <c r="M632" s="179">
        <f>IF(E632="","",SUBTOTAL(3,$E$5:E632))</f>
        <v>540</v>
      </c>
    </row>
    <row r="633" spans="1:13" ht="33.6">
      <c r="A633" s="323"/>
      <c r="B633" s="198"/>
      <c r="C633" s="207"/>
      <c r="D633" s="207"/>
      <c r="E633" s="208" t="s">
        <v>1690</v>
      </c>
      <c r="F633" s="208"/>
      <c r="G633" s="207"/>
      <c r="H633" s="207"/>
      <c r="I633" s="202"/>
      <c r="J633" s="211"/>
      <c r="M633" s="179">
        <f>IF(E633="","",SUBTOTAL(3,$E$5:E633))</f>
        <v>541</v>
      </c>
    </row>
    <row r="634" spans="1:13" ht="33.6">
      <c r="A634" s="323"/>
      <c r="B634" s="198"/>
      <c r="C634" s="207"/>
      <c r="D634" s="207"/>
      <c r="E634" s="208" t="s">
        <v>1691</v>
      </c>
      <c r="F634" s="208"/>
      <c r="G634" s="207"/>
      <c r="H634" s="207"/>
      <c r="I634" s="202"/>
      <c r="J634" s="211"/>
      <c r="M634" s="179">
        <f>IF(E634="","",SUBTOTAL(3,$E$5:E634))</f>
        <v>542</v>
      </c>
    </row>
    <row r="635" spans="1:13" ht="33.6">
      <c r="A635" s="323"/>
      <c r="B635" s="198"/>
      <c r="C635" s="207"/>
      <c r="D635" s="207"/>
      <c r="E635" s="208" t="s">
        <v>1692</v>
      </c>
      <c r="F635" s="208"/>
      <c r="G635" s="207"/>
      <c r="H635" s="207"/>
      <c r="I635" s="202"/>
      <c r="J635" s="211"/>
      <c r="M635" s="179">
        <f>IF(E635="","",SUBTOTAL(3,$E$5:E635))</f>
        <v>543</v>
      </c>
    </row>
    <row r="636" spans="1:13">
      <c r="A636" s="324">
        <f>IF(C636="","",COUNTA($C$4:C636))</f>
        <v>72</v>
      </c>
      <c r="B636" s="237" t="s">
        <v>684</v>
      </c>
      <c r="C636" s="190" t="s">
        <v>321</v>
      </c>
      <c r="D636" s="190" t="s">
        <v>6</v>
      </c>
      <c r="E636" s="191"/>
      <c r="F636" s="191"/>
      <c r="G636" s="190" t="s">
        <v>18</v>
      </c>
      <c r="H636" s="194" t="str">
        <f>IF(I636&lt;&gt;"",IF(I636&lt;=3,"Đơn giản",IF(I636&lt;=7,"Trung bình","Phức tạp")),"")</f>
        <v>Phức tạp</v>
      </c>
      <c r="I636" s="310">
        <f>COUNTA(E637:E644)</f>
        <v>8</v>
      </c>
      <c r="M636" s="179" t="str">
        <f>IF(E636="","",SUBTOTAL(3,$E$6:E636))</f>
        <v/>
      </c>
    </row>
    <row r="637" spans="1:13" ht="33.6">
      <c r="A637" s="323"/>
      <c r="B637" s="198"/>
      <c r="C637" s="207"/>
      <c r="D637" s="207"/>
      <c r="E637" s="208" t="s">
        <v>1693</v>
      </c>
      <c r="F637" s="208"/>
      <c r="G637" s="207"/>
      <c r="H637" s="207"/>
      <c r="I637" s="186"/>
      <c r="J637" s="201"/>
      <c r="M637" s="179">
        <f>IF(E637="","",SUBTOTAL(3,$E$5:E637))</f>
        <v>544</v>
      </c>
    </row>
    <row r="638" spans="1:13" ht="33.6">
      <c r="A638" s="323"/>
      <c r="B638" s="198"/>
      <c r="C638" s="207"/>
      <c r="D638" s="207"/>
      <c r="E638" s="208" t="s">
        <v>1694</v>
      </c>
      <c r="F638" s="208"/>
      <c r="G638" s="207"/>
      <c r="H638" s="207"/>
      <c r="I638" s="186"/>
      <c r="J638" s="201"/>
      <c r="M638" s="179">
        <f>IF(E638="","",SUBTOTAL(3,$E$5:E638))</f>
        <v>545</v>
      </c>
    </row>
    <row r="639" spans="1:13" ht="50.4">
      <c r="A639" s="323"/>
      <c r="B639" s="198"/>
      <c r="C639" s="207"/>
      <c r="D639" s="207"/>
      <c r="E639" s="208" t="s">
        <v>1695</v>
      </c>
      <c r="F639" s="208"/>
      <c r="G639" s="207"/>
      <c r="H639" s="207"/>
      <c r="I639" s="186"/>
      <c r="J639" s="201"/>
      <c r="M639" s="179">
        <f>IF(E639="","",SUBTOTAL(3,$E$5:E639))</f>
        <v>546</v>
      </c>
    </row>
    <row r="640" spans="1:13" ht="50.4">
      <c r="A640" s="323"/>
      <c r="B640" s="198"/>
      <c r="C640" s="207"/>
      <c r="D640" s="207"/>
      <c r="E640" s="208" t="s">
        <v>1696</v>
      </c>
      <c r="F640" s="208"/>
      <c r="G640" s="207"/>
      <c r="H640" s="207"/>
      <c r="I640" s="186"/>
      <c r="J640" s="201"/>
      <c r="M640" s="179">
        <f>IF(E640="","",SUBTOTAL(3,$E$5:E640))</f>
        <v>547</v>
      </c>
    </row>
    <row r="641" spans="1:13" ht="33.6">
      <c r="A641" s="323"/>
      <c r="B641" s="198"/>
      <c r="C641" s="207"/>
      <c r="D641" s="207"/>
      <c r="E641" s="208" t="s">
        <v>1697</v>
      </c>
      <c r="F641" s="208"/>
      <c r="G641" s="207"/>
      <c r="H641" s="207"/>
      <c r="I641" s="202"/>
      <c r="J641" s="211"/>
      <c r="M641" s="179">
        <f>IF(E641="","",SUBTOTAL(3,$E$5:E641))</f>
        <v>548</v>
      </c>
    </row>
    <row r="642" spans="1:13" ht="33.6">
      <c r="A642" s="323"/>
      <c r="B642" s="198"/>
      <c r="C642" s="207"/>
      <c r="D642" s="207"/>
      <c r="E642" s="208" t="s">
        <v>1698</v>
      </c>
      <c r="F642" s="208"/>
      <c r="G642" s="207"/>
      <c r="H642" s="207"/>
      <c r="I642" s="202"/>
      <c r="J642" s="211"/>
      <c r="M642" s="179">
        <f>IF(E642="","",SUBTOTAL(3,$E$5:E642))</f>
        <v>549</v>
      </c>
    </row>
    <row r="643" spans="1:13" ht="33.6">
      <c r="A643" s="323"/>
      <c r="B643" s="198"/>
      <c r="C643" s="207"/>
      <c r="D643" s="207"/>
      <c r="E643" s="208" t="s">
        <v>1699</v>
      </c>
      <c r="F643" s="208"/>
      <c r="G643" s="207"/>
      <c r="H643" s="207"/>
      <c r="I643" s="202"/>
      <c r="J643" s="211"/>
      <c r="M643" s="179">
        <f>IF(E643="","",SUBTOTAL(3,$E$5:E643))</f>
        <v>550</v>
      </c>
    </row>
    <row r="644" spans="1:13" ht="33.6">
      <c r="A644" s="323"/>
      <c r="B644" s="198"/>
      <c r="C644" s="207"/>
      <c r="D644" s="207"/>
      <c r="E644" s="208" t="s">
        <v>1700</v>
      </c>
      <c r="F644" s="208"/>
      <c r="G644" s="207"/>
      <c r="H644" s="207"/>
      <c r="I644" s="202"/>
      <c r="J644" s="211"/>
      <c r="M644" s="179">
        <f>IF(E644="","",SUBTOTAL(3,$E$5:E644))</f>
        <v>551</v>
      </c>
    </row>
    <row r="645" spans="1:13">
      <c r="A645" s="321"/>
      <c r="B645" s="219" t="s">
        <v>685</v>
      </c>
      <c r="C645" s="218"/>
      <c r="D645" s="218"/>
      <c r="E645" s="219"/>
      <c r="F645" s="219"/>
      <c r="G645" s="218"/>
      <c r="H645" s="218"/>
      <c r="I645" s="186"/>
      <c r="J645" s="211"/>
    </row>
    <row r="646" spans="1:13" ht="33.6">
      <c r="A646" s="324">
        <f>IF(C646="","",COUNTA($C$4:C646))</f>
        <v>73</v>
      </c>
      <c r="B646" s="237" t="s">
        <v>686</v>
      </c>
      <c r="C646" s="190" t="s">
        <v>321</v>
      </c>
      <c r="D646" s="190" t="s">
        <v>6</v>
      </c>
      <c r="E646" s="191"/>
      <c r="F646" s="191"/>
      <c r="G646" s="190" t="s">
        <v>18</v>
      </c>
      <c r="H646" s="194" t="str">
        <f>IF(I646&lt;&gt;"",IF(I646&lt;=3,"Đơn giản",IF(I646&lt;=7,"Trung bình","Phức tạp")),"")</f>
        <v>Phức tạp</v>
      </c>
      <c r="I646" s="310">
        <f>COUNTA(E647:E654)</f>
        <v>8</v>
      </c>
      <c r="M646" s="179" t="str">
        <f>IF(E646="","",SUBTOTAL(3,$E$6:E646))</f>
        <v/>
      </c>
    </row>
    <row r="647" spans="1:13" ht="33.6">
      <c r="A647" s="323"/>
      <c r="B647" s="198"/>
      <c r="C647" s="207"/>
      <c r="D647" s="207"/>
      <c r="E647" s="208" t="s">
        <v>1701</v>
      </c>
      <c r="F647" s="208"/>
      <c r="G647" s="207"/>
      <c r="H647" s="207"/>
      <c r="I647" s="186"/>
      <c r="J647" s="201"/>
      <c r="M647" s="179">
        <f>IF(E647="","",SUBTOTAL(3,$E$5:E647))</f>
        <v>552</v>
      </c>
    </row>
    <row r="648" spans="1:13" ht="33.6">
      <c r="A648" s="323"/>
      <c r="B648" s="198"/>
      <c r="C648" s="207"/>
      <c r="D648" s="207"/>
      <c r="E648" s="208" t="s">
        <v>1702</v>
      </c>
      <c r="F648" s="208"/>
      <c r="G648" s="207"/>
      <c r="H648" s="207"/>
      <c r="I648" s="186"/>
      <c r="J648" s="201"/>
      <c r="M648" s="179">
        <f>IF(E648="","",SUBTOTAL(3,$E$5:E648))</f>
        <v>553</v>
      </c>
    </row>
    <row r="649" spans="1:13" ht="50.4">
      <c r="A649" s="323"/>
      <c r="B649" s="198"/>
      <c r="C649" s="207"/>
      <c r="D649" s="207"/>
      <c r="E649" s="208" t="s">
        <v>1703</v>
      </c>
      <c r="F649" s="208"/>
      <c r="G649" s="207"/>
      <c r="H649" s="207"/>
      <c r="I649" s="186"/>
      <c r="J649" s="201"/>
      <c r="M649" s="179">
        <f>IF(E649="","",SUBTOTAL(3,$E$5:E649))</f>
        <v>554</v>
      </c>
    </row>
    <row r="650" spans="1:13" ht="50.4">
      <c r="A650" s="323"/>
      <c r="B650" s="198"/>
      <c r="C650" s="207"/>
      <c r="D650" s="207"/>
      <c r="E650" s="208" t="s">
        <v>1704</v>
      </c>
      <c r="F650" s="208"/>
      <c r="G650" s="207"/>
      <c r="H650" s="207"/>
      <c r="I650" s="186"/>
      <c r="J650" s="201"/>
      <c r="M650" s="179">
        <f>IF(E650="","",SUBTOTAL(3,$E$5:E650))</f>
        <v>555</v>
      </c>
    </row>
    <row r="651" spans="1:13" ht="33.6">
      <c r="A651" s="323"/>
      <c r="B651" s="198"/>
      <c r="C651" s="207"/>
      <c r="D651" s="207"/>
      <c r="E651" s="208" t="s">
        <v>1705</v>
      </c>
      <c r="F651" s="208"/>
      <c r="G651" s="207"/>
      <c r="H651" s="207"/>
      <c r="I651" s="202"/>
      <c r="J651" s="211"/>
      <c r="M651" s="179">
        <f>IF(E651="","",SUBTOTAL(3,$E$5:E651))</f>
        <v>556</v>
      </c>
    </row>
    <row r="652" spans="1:13" ht="33.6">
      <c r="A652" s="323"/>
      <c r="B652" s="198"/>
      <c r="C652" s="207"/>
      <c r="D652" s="207"/>
      <c r="E652" s="208" t="s">
        <v>1706</v>
      </c>
      <c r="F652" s="208"/>
      <c r="G652" s="207"/>
      <c r="H652" s="207"/>
      <c r="I652" s="202"/>
      <c r="J652" s="211"/>
      <c r="M652" s="179">
        <f>IF(E652="","",SUBTOTAL(3,$E$5:E652))</f>
        <v>557</v>
      </c>
    </row>
    <row r="653" spans="1:13" ht="33.6">
      <c r="A653" s="323"/>
      <c r="B653" s="198"/>
      <c r="C653" s="207"/>
      <c r="D653" s="207"/>
      <c r="E653" s="208" t="s">
        <v>1707</v>
      </c>
      <c r="F653" s="208"/>
      <c r="G653" s="207"/>
      <c r="H653" s="207"/>
      <c r="I653" s="202"/>
      <c r="J653" s="211"/>
      <c r="M653" s="179">
        <f>IF(E653="","",SUBTOTAL(3,$E$5:E653))</f>
        <v>558</v>
      </c>
    </row>
    <row r="654" spans="1:13" ht="33.6">
      <c r="A654" s="323"/>
      <c r="B654" s="198"/>
      <c r="C654" s="207"/>
      <c r="D654" s="207"/>
      <c r="E654" s="208" t="s">
        <v>1708</v>
      </c>
      <c r="F654" s="208"/>
      <c r="G654" s="207"/>
      <c r="H654" s="207"/>
      <c r="I654" s="202"/>
      <c r="J654" s="211"/>
      <c r="M654" s="179">
        <f>IF(E654="","",SUBTOTAL(3,$E$5:E654))</f>
        <v>559</v>
      </c>
    </row>
    <row r="655" spans="1:13" ht="33.6">
      <c r="A655" s="324">
        <f>IF(C655="","",COUNTA($C$4:C655))</f>
        <v>74</v>
      </c>
      <c r="B655" s="237" t="s">
        <v>687</v>
      </c>
      <c r="C655" s="190" t="s">
        <v>321</v>
      </c>
      <c r="D655" s="190" t="s">
        <v>6</v>
      </c>
      <c r="E655" s="191"/>
      <c r="F655" s="191"/>
      <c r="G655" s="190" t="s">
        <v>18</v>
      </c>
      <c r="H655" s="194" t="str">
        <f>IF(I655&lt;&gt;"",IF(I655&lt;=3,"Đơn giản",IF(I655&lt;=7,"Trung bình","Phức tạp")),"")</f>
        <v>Phức tạp</v>
      </c>
      <c r="I655" s="310">
        <f>COUNTA(E656:E663)</f>
        <v>8</v>
      </c>
      <c r="M655" s="179" t="str">
        <f>IF(E655="","",SUBTOTAL(3,$E$6:E655))</f>
        <v/>
      </c>
    </row>
    <row r="656" spans="1:13" ht="33.6">
      <c r="A656" s="323"/>
      <c r="B656" s="198"/>
      <c r="C656" s="207"/>
      <c r="D656" s="207"/>
      <c r="E656" s="208" t="s">
        <v>1709</v>
      </c>
      <c r="F656" s="208"/>
      <c r="G656" s="207"/>
      <c r="H656" s="207"/>
      <c r="I656" s="186"/>
      <c r="J656" s="201"/>
      <c r="M656" s="179">
        <f>IF(E656="","",SUBTOTAL(3,$E$5:E656))</f>
        <v>560</v>
      </c>
    </row>
    <row r="657" spans="1:13" ht="33.6">
      <c r="A657" s="323"/>
      <c r="B657" s="198"/>
      <c r="C657" s="207"/>
      <c r="D657" s="207"/>
      <c r="E657" s="208" t="s">
        <v>1710</v>
      </c>
      <c r="F657" s="208"/>
      <c r="G657" s="207"/>
      <c r="H657" s="207"/>
      <c r="I657" s="186"/>
      <c r="J657" s="201"/>
      <c r="M657" s="179">
        <f>IF(E657="","",SUBTOTAL(3,$E$5:E657))</f>
        <v>561</v>
      </c>
    </row>
    <row r="658" spans="1:13" ht="50.4">
      <c r="A658" s="323"/>
      <c r="B658" s="198"/>
      <c r="C658" s="207"/>
      <c r="D658" s="207"/>
      <c r="E658" s="208" t="s">
        <v>1711</v>
      </c>
      <c r="F658" s="208"/>
      <c r="G658" s="207"/>
      <c r="H658" s="207"/>
      <c r="I658" s="186"/>
      <c r="J658" s="201"/>
      <c r="M658" s="179">
        <f>IF(E658="","",SUBTOTAL(3,$E$5:E658))</f>
        <v>562</v>
      </c>
    </row>
    <row r="659" spans="1:13" ht="50.4">
      <c r="A659" s="323"/>
      <c r="B659" s="198"/>
      <c r="C659" s="207"/>
      <c r="D659" s="207"/>
      <c r="E659" s="208" t="s">
        <v>1712</v>
      </c>
      <c r="F659" s="208"/>
      <c r="G659" s="207"/>
      <c r="H659" s="207"/>
      <c r="I659" s="186"/>
      <c r="J659" s="201"/>
      <c r="M659" s="179">
        <f>IF(E659="","",SUBTOTAL(3,$E$5:E659))</f>
        <v>563</v>
      </c>
    </row>
    <row r="660" spans="1:13" ht="33.6">
      <c r="A660" s="323"/>
      <c r="B660" s="198"/>
      <c r="C660" s="207"/>
      <c r="D660" s="207"/>
      <c r="E660" s="208" t="s">
        <v>1713</v>
      </c>
      <c r="F660" s="208"/>
      <c r="G660" s="207"/>
      <c r="H660" s="207"/>
      <c r="I660" s="202"/>
      <c r="J660" s="211"/>
      <c r="M660" s="179">
        <f>IF(E660="","",SUBTOTAL(3,$E$5:E660))</f>
        <v>564</v>
      </c>
    </row>
    <row r="661" spans="1:13" ht="33.6">
      <c r="A661" s="323"/>
      <c r="B661" s="198"/>
      <c r="C661" s="207"/>
      <c r="D661" s="207"/>
      <c r="E661" s="208" t="s">
        <v>1714</v>
      </c>
      <c r="F661" s="208"/>
      <c r="G661" s="207"/>
      <c r="H661" s="207"/>
      <c r="I661" s="202"/>
      <c r="J661" s="211"/>
      <c r="M661" s="179">
        <f>IF(E661="","",SUBTOTAL(3,$E$5:E661))</f>
        <v>565</v>
      </c>
    </row>
    <row r="662" spans="1:13" ht="33.6">
      <c r="A662" s="323"/>
      <c r="B662" s="198"/>
      <c r="C662" s="207"/>
      <c r="D662" s="207"/>
      <c r="E662" s="208" t="s">
        <v>1715</v>
      </c>
      <c r="F662" s="208"/>
      <c r="G662" s="207"/>
      <c r="H662" s="207"/>
      <c r="I662" s="202"/>
      <c r="J662" s="211"/>
      <c r="M662" s="179">
        <f>IF(E662="","",SUBTOTAL(3,$E$5:E662))</f>
        <v>566</v>
      </c>
    </row>
    <row r="663" spans="1:13" ht="33.6">
      <c r="A663" s="323"/>
      <c r="B663" s="198"/>
      <c r="C663" s="207"/>
      <c r="D663" s="207"/>
      <c r="E663" s="208" t="s">
        <v>1716</v>
      </c>
      <c r="F663" s="208"/>
      <c r="G663" s="207"/>
      <c r="H663" s="207"/>
      <c r="I663" s="202"/>
      <c r="J663" s="211"/>
      <c r="M663" s="179">
        <f>IF(E663="","",SUBTOTAL(3,$E$5:E663))</f>
        <v>567</v>
      </c>
    </row>
    <row r="664" spans="1:13" ht="33.6">
      <c r="A664" s="324">
        <f>IF(C664="","",COUNTA($C$4:C664))</f>
        <v>75</v>
      </c>
      <c r="B664" s="237" t="s">
        <v>688</v>
      </c>
      <c r="C664" s="190" t="s">
        <v>321</v>
      </c>
      <c r="D664" s="190" t="s">
        <v>6</v>
      </c>
      <c r="E664" s="191"/>
      <c r="F664" s="191"/>
      <c r="G664" s="190" t="s">
        <v>18</v>
      </c>
      <c r="H664" s="194" t="str">
        <f>IF(I664&lt;&gt;"",IF(I664&lt;=3,"Đơn giản",IF(I664&lt;=7,"Trung bình","Phức tạp")),"")</f>
        <v>Phức tạp</v>
      </c>
      <c r="I664" s="310">
        <f>COUNTA(E665:E672)</f>
        <v>8</v>
      </c>
      <c r="M664" s="179" t="str">
        <f>IF(E664="","",SUBTOTAL(3,$E$6:E664))</f>
        <v/>
      </c>
    </row>
    <row r="665" spans="1:13" ht="33.6">
      <c r="A665" s="323"/>
      <c r="B665" s="198"/>
      <c r="C665" s="207"/>
      <c r="D665" s="207"/>
      <c r="E665" s="208" t="s">
        <v>1717</v>
      </c>
      <c r="F665" s="208"/>
      <c r="G665" s="207"/>
      <c r="H665" s="207"/>
      <c r="I665" s="186"/>
      <c r="J665" s="201"/>
      <c r="M665" s="179">
        <f>IF(E665="","",SUBTOTAL(3,$E$5:E665))</f>
        <v>568</v>
      </c>
    </row>
    <row r="666" spans="1:13" ht="33.6">
      <c r="A666" s="323"/>
      <c r="B666" s="198"/>
      <c r="C666" s="207"/>
      <c r="D666" s="207"/>
      <c r="E666" s="208" t="s">
        <v>1718</v>
      </c>
      <c r="F666" s="208"/>
      <c r="G666" s="207"/>
      <c r="H666" s="207"/>
      <c r="I666" s="186"/>
      <c r="J666" s="201"/>
      <c r="M666" s="179">
        <f>IF(E666="","",SUBTOTAL(3,$E$5:E666))</f>
        <v>569</v>
      </c>
    </row>
    <row r="667" spans="1:13" ht="50.4">
      <c r="A667" s="323"/>
      <c r="B667" s="198"/>
      <c r="C667" s="207"/>
      <c r="D667" s="207"/>
      <c r="E667" s="208" t="s">
        <v>1719</v>
      </c>
      <c r="F667" s="208"/>
      <c r="G667" s="207"/>
      <c r="H667" s="207"/>
      <c r="I667" s="186"/>
      <c r="J667" s="201"/>
      <c r="M667" s="179">
        <f>IF(E667="","",SUBTOTAL(3,$E$5:E667))</f>
        <v>570</v>
      </c>
    </row>
    <row r="668" spans="1:13" ht="50.4">
      <c r="A668" s="323"/>
      <c r="B668" s="198"/>
      <c r="C668" s="207"/>
      <c r="D668" s="207"/>
      <c r="E668" s="208" t="s">
        <v>1720</v>
      </c>
      <c r="F668" s="208"/>
      <c r="G668" s="207"/>
      <c r="H668" s="207"/>
      <c r="I668" s="186"/>
      <c r="J668" s="201"/>
      <c r="M668" s="179">
        <f>IF(E668="","",SUBTOTAL(3,$E$5:E668))</f>
        <v>571</v>
      </c>
    </row>
    <row r="669" spans="1:13" ht="33.6">
      <c r="A669" s="323"/>
      <c r="B669" s="198"/>
      <c r="C669" s="207"/>
      <c r="D669" s="207"/>
      <c r="E669" s="208" t="s">
        <v>1721</v>
      </c>
      <c r="F669" s="208"/>
      <c r="G669" s="207"/>
      <c r="H669" s="207"/>
      <c r="I669" s="202"/>
      <c r="J669" s="211"/>
      <c r="M669" s="179">
        <f>IF(E669="","",SUBTOTAL(3,$E$5:E669))</f>
        <v>572</v>
      </c>
    </row>
    <row r="670" spans="1:13" ht="33.6">
      <c r="A670" s="323"/>
      <c r="B670" s="198"/>
      <c r="C670" s="207"/>
      <c r="D670" s="207"/>
      <c r="E670" s="208" t="s">
        <v>1722</v>
      </c>
      <c r="F670" s="208"/>
      <c r="G670" s="207"/>
      <c r="H670" s="207"/>
      <c r="I670" s="202"/>
      <c r="J670" s="211"/>
      <c r="M670" s="179">
        <f>IF(E670="","",SUBTOTAL(3,$E$5:E670))</f>
        <v>573</v>
      </c>
    </row>
    <row r="671" spans="1:13" ht="33.6">
      <c r="A671" s="323"/>
      <c r="B671" s="198"/>
      <c r="C671" s="207"/>
      <c r="D671" s="207"/>
      <c r="E671" s="208" t="s">
        <v>1723</v>
      </c>
      <c r="F671" s="208"/>
      <c r="G671" s="207"/>
      <c r="H671" s="207"/>
      <c r="I671" s="202"/>
      <c r="J671" s="211"/>
      <c r="M671" s="179">
        <f>IF(E671="","",SUBTOTAL(3,$E$5:E671))</f>
        <v>574</v>
      </c>
    </row>
    <row r="672" spans="1:13" ht="33.6">
      <c r="A672" s="323"/>
      <c r="B672" s="198"/>
      <c r="C672" s="207"/>
      <c r="D672" s="207"/>
      <c r="E672" s="208" t="s">
        <v>1724</v>
      </c>
      <c r="F672" s="208"/>
      <c r="G672" s="207"/>
      <c r="H672" s="207"/>
      <c r="I672" s="202"/>
      <c r="J672" s="211"/>
      <c r="M672" s="179">
        <f>IF(E672="","",SUBTOTAL(3,$E$5:E672))</f>
        <v>575</v>
      </c>
    </row>
    <row r="673" spans="1:13" ht="33.6">
      <c r="A673" s="324">
        <f>IF(C673="","",COUNTA($C$4:C673))</f>
        <v>76</v>
      </c>
      <c r="B673" s="237" t="s">
        <v>689</v>
      </c>
      <c r="C673" s="190" t="s">
        <v>321</v>
      </c>
      <c r="D673" s="190" t="s">
        <v>6</v>
      </c>
      <c r="E673" s="191"/>
      <c r="F673" s="191"/>
      <c r="G673" s="190" t="s">
        <v>18</v>
      </c>
      <c r="H673" s="194" t="str">
        <f>IF(I673&lt;&gt;"",IF(I673&lt;=3,"Đơn giản",IF(I673&lt;=7,"Trung bình","Phức tạp")),"")</f>
        <v>Phức tạp</v>
      </c>
      <c r="I673" s="310">
        <f>COUNTA(E674:E681)</f>
        <v>8</v>
      </c>
      <c r="M673" s="179" t="str">
        <f>IF(E673="","",SUBTOTAL(3,$E$6:E673))</f>
        <v/>
      </c>
    </row>
    <row r="674" spans="1:13" ht="33.6">
      <c r="A674" s="323"/>
      <c r="B674" s="198"/>
      <c r="C674" s="207"/>
      <c r="D674" s="207"/>
      <c r="E674" s="208" t="str">
        <f>_xlfn.CONCAT("QTHT chỉnh sửa thông tin. Hệ thống lưu lại thông tin mới của ",B673)</f>
        <v>QTHT chỉnh sửa thông tin. Hệ thống lưu lại thông tin mới của Hàm chuyển đổi array thành array</v>
      </c>
      <c r="F674" s="208"/>
      <c r="G674" s="207"/>
      <c r="H674" s="207"/>
      <c r="I674" s="186"/>
      <c r="J674" s="201"/>
      <c r="M674" s="179">
        <f>IF(E674="","",SUBTOTAL(3,$E$5:E674))</f>
        <v>576</v>
      </c>
    </row>
    <row r="675" spans="1:13" ht="33.6">
      <c r="A675" s="323"/>
      <c r="B675" s="198"/>
      <c r="C675" s="207"/>
      <c r="D675" s="207"/>
      <c r="E675" s="208" t="str">
        <f>_xlfn.CONCAT("QTHT cấu hình các tham số. Hệ thống lưu lại tham số của  ",B673)</f>
        <v>QTHT cấu hình các tham số. Hệ thống lưu lại tham số của  Hàm chuyển đổi array thành array</v>
      </c>
      <c r="F675" s="208"/>
      <c r="G675" s="207"/>
      <c r="H675" s="207"/>
      <c r="I675" s="186"/>
      <c r="J675" s="201"/>
      <c r="M675" s="179">
        <f>IF(E675="","",SUBTOTAL(3,$E$5:E675))</f>
        <v>577</v>
      </c>
    </row>
    <row r="676" spans="1:13" ht="50.4">
      <c r="A676" s="323"/>
      <c r="B676" s="198"/>
      <c r="C676" s="207"/>
      <c r="D676" s="207"/>
      <c r="E676" s="208" t="str">
        <f>_xlfn.CONCAT("QTHT xem/điều chỉnh code của hàm ETL, Hệ thống hiển thị code của hàm và cho phép người dùng điều chỉnh  ",B673)</f>
        <v>QTHT xem/điều chỉnh code của hàm ETL, Hệ thống hiển thị code của hàm và cho phép người dùng điều chỉnh  Hàm chuyển đổi array thành array</v>
      </c>
      <c r="F676" s="208"/>
      <c r="G676" s="207"/>
      <c r="H676" s="207"/>
      <c r="I676" s="186"/>
      <c r="J676" s="201"/>
      <c r="M676" s="179">
        <f>IF(E676="","",SUBTOTAL(3,$E$5:E676))</f>
        <v>578</v>
      </c>
    </row>
    <row r="677" spans="1:13" ht="50.4">
      <c r="A677" s="323"/>
      <c r="B677" s="198"/>
      <c r="C677" s="207"/>
      <c r="D677" s="207"/>
      <c r="E677" s="208" t="str">
        <f>_xlfn.CONCAT("QTHT cấu hình dữ liệu mẫu để kiểm thử hàm ETL. Hệt hống cho người dùng nhập/tải lên dữ liệu mẫu ",B673)</f>
        <v>QTHT cấu hình dữ liệu mẫu để kiểm thử hàm ETL. Hệt hống cho người dùng nhập/tải lên dữ liệu mẫu Hàm chuyển đổi array thành array</v>
      </c>
      <c r="F677" s="208"/>
      <c r="G677" s="207"/>
      <c r="H677" s="207"/>
      <c r="I677" s="186"/>
      <c r="J677" s="201"/>
      <c r="M677" s="179">
        <f>IF(E677="","",SUBTOTAL(3,$E$5:E677))</f>
        <v>579</v>
      </c>
    </row>
    <row r="678" spans="1:13" ht="33.6">
      <c r="A678" s="323"/>
      <c r="B678" s="198"/>
      <c r="C678" s="207"/>
      <c r="D678" s="207"/>
      <c r="E678" s="208" t="str">
        <f>_xlfn.CONCAT("QTHT chọn lưu. Hệ thống lưu thông tin cập nhật của  ",B673)</f>
        <v>QTHT chọn lưu. Hệ thống lưu thông tin cập nhật của  Hàm chuyển đổi array thành array</v>
      </c>
      <c r="F678" s="208"/>
      <c r="G678" s="207"/>
      <c r="H678" s="207"/>
      <c r="I678" s="202"/>
      <c r="J678" s="211"/>
      <c r="M678" s="179">
        <f>IF(E678="","",SUBTOTAL(3,$E$5:E678))</f>
        <v>580</v>
      </c>
    </row>
    <row r="679" spans="1:13" ht="33.6">
      <c r="A679" s="323"/>
      <c r="B679" s="198"/>
      <c r="C679" s="207"/>
      <c r="D679" s="207"/>
      <c r="E679" s="208" t="str">
        <f>_xlfn.CONCAT("QTHT chọn chạy thử hàm ETL. Hệ thống chạy thử trên dữ liệu mẫu của  ",B673)</f>
        <v>QTHT chọn chạy thử hàm ETL. Hệ thống chạy thử trên dữ liệu mẫu của  Hàm chuyển đổi array thành array</v>
      </c>
      <c r="F679" s="208"/>
      <c r="G679" s="207"/>
      <c r="H679" s="207"/>
      <c r="I679" s="202"/>
      <c r="J679" s="211"/>
      <c r="M679" s="179">
        <f>IF(E679="","",SUBTOTAL(3,$E$5:E679))</f>
        <v>581</v>
      </c>
    </row>
    <row r="680" spans="1:13" ht="33.6">
      <c r="A680" s="323"/>
      <c r="B680" s="198"/>
      <c r="C680" s="207"/>
      <c r="D680" s="207"/>
      <c r="E680" s="208" t="str">
        <f>_xlfn.CONCAT("QTHT chọn hiển thị kết quả. Hệ thống hiển thị kết quả chạy thử  ",B673)</f>
        <v>QTHT chọn hiển thị kết quả. Hệ thống hiển thị kết quả chạy thử  Hàm chuyển đổi array thành array</v>
      </c>
      <c r="F680" s="208"/>
      <c r="G680" s="207"/>
      <c r="H680" s="207"/>
      <c r="I680" s="202"/>
      <c r="J680" s="211"/>
      <c r="M680" s="179">
        <f>IF(E680="","",SUBTOTAL(3,$E$5:E680))</f>
        <v>582</v>
      </c>
    </row>
    <row r="681" spans="1:13" ht="33.6">
      <c r="A681" s="323"/>
      <c r="B681" s="198"/>
      <c r="C681" s="207"/>
      <c r="D681" s="207"/>
      <c r="E681" s="208" t="str">
        <f>_xlfn.CONCAT("QTHT chọn xuất bản hàm ETL. Hệ thống xuất bản  ",B673)</f>
        <v>QTHT chọn xuất bản hàm ETL. Hệ thống xuất bản  Hàm chuyển đổi array thành array</v>
      </c>
      <c r="F681" s="208"/>
      <c r="G681" s="207"/>
      <c r="H681" s="207"/>
      <c r="I681" s="202"/>
      <c r="J681" s="211"/>
      <c r="M681" s="179">
        <f>IF(E681="","",SUBTOTAL(3,$E$5:E681))</f>
        <v>583</v>
      </c>
    </row>
    <row r="682" spans="1:13" ht="33.6">
      <c r="A682" s="324">
        <f>IF(C682="","",COUNTA($C$4:C682))</f>
        <v>77</v>
      </c>
      <c r="B682" s="237" t="s">
        <v>690</v>
      </c>
      <c r="C682" s="190" t="s">
        <v>321</v>
      </c>
      <c r="D682" s="190" t="s">
        <v>6</v>
      </c>
      <c r="E682" s="191"/>
      <c r="F682" s="191"/>
      <c r="G682" s="190" t="s">
        <v>18</v>
      </c>
      <c r="H682" s="194" t="str">
        <f>IF(I682&lt;&gt;"",IF(I682&lt;=3,"Đơn giản",IF(I682&lt;=7,"Trung bình","Phức tạp")),"")</f>
        <v>Phức tạp</v>
      </c>
      <c r="I682" s="310">
        <f>COUNTA(E683:E690)</f>
        <v>8</v>
      </c>
      <c r="M682" s="179" t="str">
        <f>IF(E682="","",SUBTOTAL(3,$E$6:E682))</f>
        <v/>
      </c>
    </row>
    <row r="683" spans="1:13" ht="33.6">
      <c r="A683" s="323"/>
      <c r="B683" s="198"/>
      <c r="C683" s="207"/>
      <c r="D683" s="207"/>
      <c r="E683" s="208" t="str">
        <f>_xlfn.CONCAT("QTHT chỉnh sửa thông tin. Hệ thống lưu lại thông tin mới của ",B682)</f>
        <v>QTHT chỉnh sửa thông tin. Hệ thống lưu lại thông tin mới của Hàm chuyển đổi dữ liệu bằng function</v>
      </c>
      <c r="F683" s="208"/>
      <c r="G683" s="207"/>
      <c r="H683" s="207"/>
      <c r="I683" s="186"/>
      <c r="J683" s="201"/>
      <c r="M683" s="179">
        <f>IF(E683="","",SUBTOTAL(3,$E$5:E683))</f>
        <v>584</v>
      </c>
    </row>
    <row r="684" spans="1:13" ht="33.6">
      <c r="A684" s="323"/>
      <c r="B684" s="198"/>
      <c r="C684" s="207"/>
      <c r="D684" s="207"/>
      <c r="E684" s="208" t="str">
        <f>_xlfn.CONCAT("QTHT cấu hình các tham số. Hệ thống lưu lại tham số của  ",B682)</f>
        <v>QTHT cấu hình các tham số. Hệ thống lưu lại tham số của  Hàm chuyển đổi dữ liệu bằng function</v>
      </c>
      <c r="F684" s="208"/>
      <c r="G684" s="207"/>
      <c r="H684" s="207"/>
      <c r="I684" s="186"/>
      <c r="J684" s="201"/>
      <c r="M684" s="179">
        <f>IF(E684="","",SUBTOTAL(3,$E$5:E684))</f>
        <v>585</v>
      </c>
    </row>
    <row r="685" spans="1:13" ht="50.4">
      <c r="A685" s="323"/>
      <c r="B685" s="198"/>
      <c r="C685" s="207"/>
      <c r="D685" s="207"/>
      <c r="E685" s="208" t="str">
        <f>_xlfn.CONCAT("QTHT xem/điều chỉnh code của hàm ETL, Hệ thống hiển thị code của hàm và cho phép người dùng điều chỉnh  ",B682)</f>
        <v>QTHT xem/điều chỉnh code của hàm ETL, Hệ thống hiển thị code của hàm và cho phép người dùng điều chỉnh  Hàm chuyển đổi dữ liệu bằng function</v>
      </c>
      <c r="F685" s="208"/>
      <c r="G685" s="207"/>
      <c r="H685" s="207"/>
      <c r="I685" s="186"/>
      <c r="J685" s="201"/>
      <c r="M685" s="179">
        <f>IF(E685="","",SUBTOTAL(3,$E$5:E685))</f>
        <v>586</v>
      </c>
    </row>
    <row r="686" spans="1:13" ht="50.4">
      <c r="A686" s="323"/>
      <c r="B686" s="198"/>
      <c r="C686" s="207"/>
      <c r="D686" s="207"/>
      <c r="E686" s="208" t="str">
        <f>_xlfn.CONCAT("QTHT cấu hình dữ liệu mẫu để kiểm thử hàm ETL. Hệt hống cho người dùng nhập/tải lên dữ liệu mẫu ",B682)</f>
        <v>QTHT cấu hình dữ liệu mẫu để kiểm thử hàm ETL. Hệt hống cho người dùng nhập/tải lên dữ liệu mẫu Hàm chuyển đổi dữ liệu bằng function</v>
      </c>
      <c r="F686" s="208"/>
      <c r="G686" s="207"/>
      <c r="H686" s="207"/>
      <c r="I686" s="186"/>
      <c r="J686" s="201"/>
      <c r="M686" s="179">
        <f>IF(E686="","",SUBTOTAL(3,$E$5:E686))</f>
        <v>587</v>
      </c>
    </row>
    <row r="687" spans="1:13" ht="33.6">
      <c r="A687" s="323"/>
      <c r="B687" s="198"/>
      <c r="C687" s="207"/>
      <c r="D687" s="207"/>
      <c r="E687" s="208" t="str">
        <f>_xlfn.CONCAT("QTHT chọn lưu. Hệ thống lưu thông tin cập nhật của  ",B682)</f>
        <v>QTHT chọn lưu. Hệ thống lưu thông tin cập nhật của  Hàm chuyển đổi dữ liệu bằng function</v>
      </c>
      <c r="F687" s="208"/>
      <c r="G687" s="207"/>
      <c r="H687" s="207"/>
      <c r="I687" s="202"/>
      <c r="J687" s="211"/>
      <c r="M687" s="179">
        <f>IF(E687="","",SUBTOTAL(3,$E$5:E687))</f>
        <v>588</v>
      </c>
    </row>
    <row r="688" spans="1:13" ht="33.6">
      <c r="A688" s="323"/>
      <c r="B688" s="198"/>
      <c r="C688" s="207"/>
      <c r="D688" s="207"/>
      <c r="E688" s="208" t="str">
        <f>_xlfn.CONCAT("QTHT chọn chạy thử hàm ETL. Hệ thống chạy thử trên dữ liệu mẫu của  ",B682)</f>
        <v>QTHT chọn chạy thử hàm ETL. Hệ thống chạy thử trên dữ liệu mẫu của  Hàm chuyển đổi dữ liệu bằng function</v>
      </c>
      <c r="F688" s="208"/>
      <c r="G688" s="207"/>
      <c r="H688" s="207"/>
      <c r="I688" s="202"/>
      <c r="J688" s="211"/>
      <c r="M688" s="179">
        <f>IF(E688="","",SUBTOTAL(3,$E$5:E688))</f>
        <v>589</v>
      </c>
    </row>
    <row r="689" spans="1:13" ht="33.6">
      <c r="A689" s="323"/>
      <c r="B689" s="198"/>
      <c r="C689" s="207"/>
      <c r="D689" s="207"/>
      <c r="E689" s="208" t="str">
        <f>_xlfn.CONCAT("QTHT chọn hiển thị kết quả. Hệ thống hiển thị kết quả chạy thử  ",B682)</f>
        <v>QTHT chọn hiển thị kết quả. Hệ thống hiển thị kết quả chạy thử  Hàm chuyển đổi dữ liệu bằng function</v>
      </c>
      <c r="F689" s="208"/>
      <c r="G689" s="207"/>
      <c r="H689" s="207"/>
      <c r="I689" s="202"/>
      <c r="J689" s="211"/>
      <c r="M689" s="179">
        <f>IF(E689="","",SUBTOTAL(3,$E$5:E689))</f>
        <v>590</v>
      </c>
    </row>
    <row r="690" spans="1:13" ht="33.6">
      <c r="A690" s="323"/>
      <c r="B690" s="198"/>
      <c r="C690" s="207"/>
      <c r="D690" s="207"/>
      <c r="E690" s="208" t="str">
        <f>_xlfn.CONCAT("QTHT chọn xuất bản hàm ETL. Hệ thống xuất bản  ",B682)</f>
        <v>QTHT chọn xuất bản hàm ETL. Hệ thống xuất bản  Hàm chuyển đổi dữ liệu bằng function</v>
      </c>
      <c r="F690" s="208"/>
      <c r="G690" s="207"/>
      <c r="H690" s="207"/>
      <c r="I690" s="202"/>
      <c r="J690" s="211"/>
      <c r="M690" s="179">
        <f>IF(E690="","",SUBTOTAL(3,$E$5:E690))</f>
        <v>591</v>
      </c>
    </row>
    <row r="691" spans="1:13" ht="33.6">
      <c r="A691" s="324">
        <f>IF(C691="","",COUNTA($C$4:C691))</f>
        <v>78</v>
      </c>
      <c r="B691" s="237" t="s">
        <v>691</v>
      </c>
      <c r="C691" s="190" t="s">
        <v>321</v>
      </c>
      <c r="D691" s="190" t="s">
        <v>6</v>
      </c>
      <c r="E691" s="191"/>
      <c r="F691" s="191"/>
      <c r="G691" s="190" t="s">
        <v>18</v>
      </c>
      <c r="H691" s="194" t="str">
        <f>IF(I691&lt;&gt;"",IF(I691&lt;=3,"Đơn giản",IF(I691&lt;=7,"Trung bình","Phức tạp")),"")</f>
        <v>Phức tạp</v>
      </c>
      <c r="I691" s="310">
        <f>COUNTA(E692:E699)</f>
        <v>8</v>
      </c>
      <c r="M691" s="179" t="str">
        <f>IF(E691="","",SUBTOTAL(3,$E$6:E691))</f>
        <v/>
      </c>
    </row>
    <row r="692" spans="1:13" ht="33.6">
      <c r="A692" s="323"/>
      <c r="B692" s="198"/>
      <c r="C692" s="207"/>
      <c r="D692" s="207"/>
      <c r="E692" s="208" t="str">
        <f>_xlfn.CONCAT("QTHT chỉnh sửa thông tin. Hệ thống lưu lại thông tin mới của ",B691)</f>
        <v>QTHT chỉnh sửa thông tin. Hệ thống lưu lại thông tin mới của Hàm chuyển đổi xml thành json</v>
      </c>
      <c r="F692" s="208"/>
      <c r="G692" s="207"/>
      <c r="H692" s="207"/>
      <c r="I692" s="186"/>
      <c r="J692" s="201"/>
      <c r="M692" s="179">
        <f>IF(E692="","",SUBTOTAL(3,$E$5:E692))</f>
        <v>592</v>
      </c>
    </row>
    <row r="693" spans="1:13" ht="33.6">
      <c r="A693" s="323"/>
      <c r="B693" s="198"/>
      <c r="C693" s="207"/>
      <c r="D693" s="207"/>
      <c r="E693" s="208" t="str">
        <f>_xlfn.CONCAT("QTHT cấu hình các tham số. Hệ thống lưu lại tham số của  ",B691)</f>
        <v>QTHT cấu hình các tham số. Hệ thống lưu lại tham số của  Hàm chuyển đổi xml thành json</v>
      </c>
      <c r="F693" s="208"/>
      <c r="G693" s="207"/>
      <c r="H693" s="207"/>
      <c r="I693" s="186"/>
      <c r="J693" s="201"/>
      <c r="M693" s="179">
        <f>IF(E693="","",SUBTOTAL(3,$E$5:E693))</f>
        <v>593</v>
      </c>
    </row>
    <row r="694" spans="1:13" ht="50.4">
      <c r="A694" s="323"/>
      <c r="B694" s="198"/>
      <c r="C694" s="207"/>
      <c r="D694" s="207"/>
      <c r="E694" s="208" t="str">
        <f>_xlfn.CONCAT("QTHT xem/điều chỉnh code của hàm ETL, Hệ thống hiển thị code của hàm và cho phép người dùng điều chỉnh  ",B691)</f>
        <v>QTHT xem/điều chỉnh code của hàm ETL, Hệ thống hiển thị code của hàm và cho phép người dùng điều chỉnh  Hàm chuyển đổi xml thành json</v>
      </c>
      <c r="F694" s="208"/>
      <c r="G694" s="207"/>
      <c r="H694" s="207"/>
      <c r="I694" s="186"/>
      <c r="J694" s="201"/>
      <c r="M694" s="179">
        <f>IF(E694="","",SUBTOTAL(3,$E$5:E694))</f>
        <v>594</v>
      </c>
    </row>
    <row r="695" spans="1:13" ht="50.4">
      <c r="A695" s="323"/>
      <c r="B695" s="198"/>
      <c r="C695" s="207"/>
      <c r="D695" s="207"/>
      <c r="E695" s="208" t="str">
        <f>_xlfn.CONCAT("QTHT cấu hình dữ liệu mẫu để kiểm thử hàm ETL. Hệt hống cho người dùng nhập/tải lên dữ liệu mẫu ",B691)</f>
        <v>QTHT cấu hình dữ liệu mẫu để kiểm thử hàm ETL. Hệt hống cho người dùng nhập/tải lên dữ liệu mẫu Hàm chuyển đổi xml thành json</v>
      </c>
      <c r="F695" s="208"/>
      <c r="G695" s="207"/>
      <c r="H695" s="207"/>
      <c r="I695" s="186"/>
      <c r="J695" s="201"/>
      <c r="M695" s="179">
        <f>IF(E695="","",SUBTOTAL(3,$E$5:E695))</f>
        <v>595</v>
      </c>
    </row>
    <row r="696" spans="1:13" ht="33.6">
      <c r="A696" s="323"/>
      <c r="B696" s="198"/>
      <c r="C696" s="207"/>
      <c r="D696" s="207"/>
      <c r="E696" s="208" t="str">
        <f>_xlfn.CONCAT("QTHT chọn lưu. Hệ thống lưu thông tin cập nhật của  ",B691)</f>
        <v>QTHT chọn lưu. Hệ thống lưu thông tin cập nhật của  Hàm chuyển đổi xml thành json</v>
      </c>
      <c r="F696" s="208"/>
      <c r="G696" s="207"/>
      <c r="H696" s="207"/>
      <c r="I696" s="202"/>
      <c r="J696" s="211"/>
      <c r="M696" s="179">
        <f>IF(E696="","",SUBTOTAL(3,$E$5:E696))</f>
        <v>596</v>
      </c>
    </row>
    <row r="697" spans="1:13" ht="33.6">
      <c r="A697" s="323"/>
      <c r="B697" s="198"/>
      <c r="C697" s="207"/>
      <c r="D697" s="207"/>
      <c r="E697" s="208" t="str">
        <f>_xlfn.CONCAT("QTHT chọn chạy thử hàm ETL. Hệ thống chạy thử trên dữ liệu mẫu của  ",B691)</f>
        <v>QTHT chọn chạy thử hàm ETL. Hệ thống chạy thử trên dữ liệu mẫu của  Hàm chuyển đổi xml thành json</v>
      </c>
      <c r="F697" s="208"/>
      <c r="G697" s="207"/>
      <c r="H697" s="207"/>
      <c r="I697" s="202"/>
      <c r="J697" s="211"/>
      <c r="M697" s="179">
        <f>IF(E697="","",SUBTOTAL(3,$E$5:E697))</f>
        <v>597</v>
      </c>
    </row>
    <row r="698" spans="1:13" ht="33.6">
      <c r="A698" s="323"/>
      <c r="B698" s="198"/>
      <c r="C698" s="207"/>
      <c r="D698" s="207"/>
      <c r="E698" s="208" t="str">
        <f>_xlfn.CONCAT("QTHT chọn hiển thị kết quả. Hệ thống hiển thị kết quả chạy thử  ",B691)</f>
        <v>QTHT chọn hiển thị kết quả. Hệ thống hiển thị kết quả chạy thử  Hàm chuyển đổi xml thành json</v>
      </c>
      <c r="F698" s="208"/>
      <c r="G698" s="207"/>
      <c r="H698" s="207"/>
      <c r="I698" s="202"/>
      <c r="J698" s="211"/>
      <c r="M698" s="179">
        <f>IF(E698="","",SUBTOTAL(3,$E$5:E698))</f>
        <v>598</v>
      </c>
    </row>
    <row r="699" spans="1:13" ht="33.6">
      <c r="A699" s="323"/>
      <c r="B699" s="198"/>
      <c r="C699" s="207"/>
      <c r="D699" s="207"/>
      <c r="E699" s="208" t="str">
        <f>_xlfn.CONCAT("QTHT chọn xuất bản hàm ETL. Hệ thống xuất bản  ",B691)</f>
        <v>QTHT chọn xuất bản hàm ETL. Hệ thống xuất bản  Hàm chuyển đổi xml thành json</v>
      </c>
      <c r="F699" s="208"/>
      <c r="G699" s="207"/>
      <c r="H699" s="207"/>
      <c r="I699" s="202"/>
      <c r="J699" s="211"/>
      <c r="M699" s="179">
        <f>IF(E699="","",SUBTOTAL(3,$E$5:E699))</f>
        <v>599</v>
      </c>
    </row>
    <row r="700" spans="1:13" ht="33.6">
      <c r="A700" s="324">
        <f>IF(C700="","",COUNTA($C$4:C700))</f>
        <v>79</v>
      </c>
      <c r="B700" s="237" t="s">
        <v>692</v>
      </c>
      <c r="C700" s="190" t="s">
        <v>321</v>
      </c>
      <c r="D700" s="190" t="s">
        <v>6</v>
      </c>
      <c r="E700" s="191"/>
      <c r="F700" s="191"/>
      <c r="G700" s="190" t="s">
        <v>18</v>
      </c>
      <c r="H700" s="194" t="str">
        <f>IF(I700&lt;&gt;"",IF(I700&lt;=3,"Đơn giản",IF(I700&lt;=7,"Trung bình","Phức tạp")),"")</f>
        <v>Phức tạp</v>
      </c>
      <c r="I700" s="310">
        <f>COUNTA(E701:E708)</f>
        <v>8</v>
      </c>
      <c r="M700" s="179" t="str">
        <f>IF(E700="","",SUBTOTAL(3,$E$6:E700))</f>
        <v/>
      </c>
    </row>
    <row r="701" spans="1:13" ht="33.6">
      <c r="A701" s="323"/>
      <c r="B701" s="198"/>
      <c r="C701" s="207"/>
      <c r="D701" s="207"/>
      <c r="E701" s="208" t="str">
        <f>_xlfn.CONCAT("QTHT chỉnh sửa thông tin. Hệ thống lưu lại thông tin mới của ",B700)</f>
        <v>QTHT chỉnh sửa thông tin. Hệ thống lưu lại thông tin mới của Hàm chuyển đổi xml thành array</v>
      </c>
      <c r="F701" s="208"/>
      <c r="G701" s="207"/>
      <c r="H701" s="207"/>
      <c r="I701" s="186"/>
      <c r="J701" s="201"/>
      <c r="M701" s="179">
        <f>IF(E701="","",SUBTOTAL(3,$E$5:E701))</f>
        <v>600</v>
      </c>
    </row>
    <row r="702" spans="1:13" ht="33.6">
      <c r="A702" s="323"/>
      <c r="B702" s="198"/>
      <c r="C702" s="207"/>
      <c r="D702" s="207"/>
      <c r="E702" s="208" t="str">
        <f>_xlfn.CONCAT("QTHT cấu hình các tham số. Hệ thống lưu lại tham số của  ",B700)</f>
        <v>QTHT cấu hình các tham số. Hệ thống lưu lại tham số của  Hàm chuyển đổi xml thành array</v>
      </c>
      <c r="F702" s="208"/>
      <c r="G702" s="207"/>
      <c r="H702" s="207"/>
      <c r="I702" s="186"/>
      <c r="J702" s="201"/>
      <c r="M702" s="179">
        <f>IF(E702="","",SUBTOTAL(3,$E$5:E702))</f>
        <v>601</v>
      </c>
    </row>
    <row r="703" spans="1:13" ht="50.4">
      <c r="A703" s="323"/>
      <c r="B703" s="198"/>
      <c r="C703" s="207"/>
      <c r="D703" s="207"/>
      <c r="E703" s="208" t="str">
        <f>_xlfn.CONCAT("QTHT xem/điều chỉnh code của hàm ETL, Hệ thống hiển thị code của hàm và cho phép người dùng điều chỉnh  ",B700)</f>
        <v>QTHT xem/điều chỉnh code của hàm ETL, Hệ thống hiển thị code của hàm và cho phép người dùng điều chỉnh  Hàm chuyển đổi xml thành array</v>
      </c>
      <c r="F703" s="208"/>
      <c r="G703" s="207"/>
      <c r="H703" s="207"/>
      <c r="I703" s="186"/>
      <c r="J703" s="201"/>
      <c r="M703" s="179">
        <f>IF(E703="","",SUBTOTAL(3,$E$5:E703))</f>
        <v>602</v>
      </c>
    </row>
    <row r="704" spans="1:13" ht="50.4">
      <c r="A704" s="323"/>
      <c r="B704" s="198"/>
      <c r="C704" s="207"/>
      <c r="D704" s="207"/>
      <c r="E704" s="208" t="str">
        <f>_xlfn.CONCAT("QTHT cấu hình dữ liệu mẫu để kiểm thử hàm ETL. Hệt hống cho người dùng nhập/tải lên dữ liệu mẫu ",B700)</f>
        <v>QTHT cấu hình dữ liệu mẫu để kiểm thử hàm ETL. Hệt hống cho người dùng nhập/tải lên dữ liệu mẫu Hàm chuyển đổi xml thành array</v>
      </c>
      <c r="F704" s="208"/>
      <c r="G704" s="207"/>
      <c r="H704" s="207"/>
      <c r="I704" s="186"/>
      <c r="J704" s="201"/>
      <c r="M704" s="179">
        <f>IF(E704="","",SUBTOTAL(3,$E$5:E704))</f>
        <v>603</v>
      </c>
    </row>
    <row r="705" spans="1:13" ht="33.6">
      <c r="A705" s="323"/>
      <c r="B705" s="198"/>
      <c r="C705" s="207"/>
      <c r="D705" s="207"/>
      <c r="E705" s="208" t="str">
        <f>_xlfn.CONCAT("QTHT chọn lưu. Hệ thống lưu thông tin cập nhật của  ",B700)</f>
        <v>QTHT chọn lưu. Hệ thống lưu thông tin cập nhật của  Hàm chuyển đổi xml thành array</v>
      </c>
      <c r="F705" s="208"/>
      <c r="G705" s="207"/>
      <c r="H705" s="207"/>
      <c r="I705" s="202"/>
      <c r="J705" s="211"/>
      <c r="M705" s="179">
        <f>IF(E705="","",SUBTOTAL(3,$E$5:E705))</f>
        <v>604</v>
      </c>
    </row>
    <row r="706" spans="1:13" ht="33.6">
      <c r="A706" s="323"/>
      <c r="B706" s="198"/>
      <c r="C706" s="207"/>
      <c r="D706" s="207"/>
      <c r="E706" s="208" t="str">
        <f>_xlfn.CONCAT("QTHT chọn chạy thử hàm ETL. Hệ thống chạy thử trên dữ liệu mẫu của  ",B700)</f>
        <v>QTHT chọn chạy thử hàm ETL. Hệ thống chạy thử trên dữ liệu mẫu của  Hàm chuyển đổi xml thành array</v>
      </c>
      <c r="F706" s="208"/>
      <c r="G706" s="207"/>
      <c r="H706" s="207"/>
      <c r="I706" s="202"/>
      <c r="J706" s="211"/>
      <c r="M706" s="179">
        <f>IF(E706="","",SUBTOTAL(3,$E$5:E706))</f>
        <v>605</v>
      </c>
    </row>
    <row r="707" spans="1:13" ht="33.6">
      <c r="A707" s="323"/>
      <c r="B707" s="198"/>
      <c r="C707" s="207"/>
      <c r="D707" s="207"/>
      <c r="E707" s="208" t="str">
        <f>_xlfn.CONCAT("QTHT chọn hiển thị kết quả. Hệ thống hiển thị kết quả chạy thử  ",B700)</f>
        <v>QTHT chọn hiển thị kết quả. Hệ thống hiển thị kết quả chạy thử  Hàm chuyển đổi xml thành array</v>
      </c>
      <c r="F707" s="208"/>
      <c r="G707" s="207"/>
      <c r="H707" s="207"/>
      <c r="I707" s="202"/>
      <c r="J707" s="211"/>
      <c r="M707" s="179">
        <f>IF(E707="","",SUBTOTAL(3,$E$5:E707))</f>
        <v>606</v>
      </c>
    </row>
    <row r="708" spans="1:13" ht="33.6">
      <c r="A708" s="323"/>
      <c r="B708" s="198"/>
      <c r="C708" s="207"/>
      <c r="D708" s="207"/>
      <c r="E708" s="208" t="str">
        <f>_xlfn.CONCAT("QTHT chọn xuất bản hàm ETL. Hệ thống xuất bản  ",B700)</f>
        <v>QTHT chọn xuất bản hàm ETL. Hệ thống xuất bản  Hàm chuyển đổi xml thành array</v>
      </c>
      <c r="F708" s="208"/>
      <c r="G708" s="207"/>
      <c r="H708" s="207"/>
      <c r="I708" s="202"/>
      <c r="J708" s="211"/>
      <c r="M708" s="179">
        <f>IF(E708="","",SUBTOTAL(3,$E$5:E708))</f>
        <v>607</v>
      </c>
    </row>
    <row r="709" spans="1:13" ht="33.6">
      <c r="A709" s="324">
        <f>IF(C709="","",COUNTA($C$4:C709))</f>
        <v>80</v>
      </c>
      <c r="B709" s="237" t="s">
        <v>693</v>
      </c>
      <c r="C709" s="190" t="s">
        <v>321</v>
      </c>
      <c r="D709" s="190" t="s">
        <v>6</v>
      </c>
      <c r="E709" s="191"/>
      <c r="F709" s="191"/>
      <c r="G709" s="190" t="s">
        <v>18</v>
      </c>
      <c r="H709" s="194" t="str">
        <f>IF(I709&lt;&gt;"",IF(I709&lt;=3,"Đơn giản",IF(I709&lt;=7,"Trung bình","Phức tạp")),"")</f>
        <v>Phức tạp</v>
      </c>
      <c r="I709" s="310">
        <f>COUNTA(E710:E717)</f>
        <v>8</v>
      </c>
      <c r="M709" s="179" t="str">
        <f>IF(E709="","",SUBTOTAL(3,$E$6:E709))</f>
        <v/>
      </c>
    </row>
    <row r="710" spans="1:13" ht="33.6">
      <c r="A710" s="323"/>
      <c r="B710" s="198"/>
      <c r="C710" s="207"/>
      <c r="D710" s="207"/>
      <c r="E710" s="208" t="str">
        <f>_xlfn.CONCAT("QTHT chỉnh sửa thông tin. Hệ thống lưu lại thông tin mới của ",B709)</f>
        <v>QTHT chỉnh sửa thông tin. Hệ thống lưu lại thông tin mới của Hàm chuyển đổi txt thành json</v>
      </c>
      <c r="F710" s="208"/>
      <c r="G710" s="207"/>
      <c r="H710" s="207"/>
      <c r="I710" s="186"/>
      <c r="J710" s="201"/>
      <c r="M710" s="179">
        <f>IF(E710="","",SUBTOTAL(3,$E$5:E710))</f>
        <v>608</v>
      </c>
    </row>
    <row r="711" spans="1:13" ht="33.6">
      <c r="A711" s="323"/>
      <c r="B711" s="198"/>
      <c r="C711" s="207"/>
      <c r="D711" s="207"/>
      <c r="E711" s="208" t="str">
        <f>_xlfn.CONCAT("QTHT cấu hình các tham số. Hệ thống lưu lại tham số của  ",B709)</f>
        <v>QTHT cấu hình các tham số. Hệ thống lưu lại tham số của  Hàm chuyển đổi txt thành json</v>
      </c>
      <c r="F711" s="208"/>
      <c r="G711" s="207"/>
      <c r="H711" s="207"/>
      <c r="I711" s="186"/>
      <c r="J711" s="201"/>
      <c r="M711" s="179">
        <f>IF(E711="","",SUBTOTAL(3,$E$5:E711))</f>
        <v>609</v>
      </c>
    </row>
    <row r="712" spans="1:13" ht="50.4">
      <c r="A712" s="323"/>
      <c r="B712" s="198"/>
      <c r="C712" s="207"/>
      <c r="D712" s="207"/>
      <c r="E712" s="208" t="str">
        <f>_xlfn.CONCAT("QTHT xem/điều chỉnh code của hàm ETL, Hệ thống hiển thị code của hàm và cho phép người dùng điều chỉnh  ",B709)</f>
        <v>QTHT xem/điều chỉnh code của hàm ETL, Hệ thống hiển thị code của hàm và cho phép người dùng điều chỉnh  Hàm chuyển đổi txt thành json</v>
      </c>
      <c r="F712" s="208"/>
      <c r="G712" s="207"/>
      <c r="H712" s="207"/>
      <c r="I712" s="186"/>
      <c r="J712" s="201"/>
      <c r="M712" s="179">
        <f>IF(E712="","",SUBTOTAL(3,$E$5:E712))</f>
        <v>610</v>
      </c>
    </row>
    <row r="713" spans="1:13" ht="50.4">
      <c r="A713" s="323"/>
      <c r="B713" s="198"/>
      <c r="C713" s="207"/>
      <c r="D713" s="207"/>
      <c r="E713" s="208" t="str">
        <f>_xlfn.CONCAT("QTHT cấu hình dữ liệu mẫu để kiểm thử hàm ETL. Hệt hống cho người dùng nhập/tải lên dữ liệu mẫu ",B709)</f>
        <v>QTHT cấu hình dữ liệu mẫu để kiểm thử hàm ETL. Hệt hống cho người dùng nhập/tải lên dữ liệu mẫu Hàm chuyển đổi txt thành json</v>
      </c>
      <c r="F713" s="208"/>
      <c r="G713" s="207"/>
      <c r="H713" s="207"/>
      <c r="I713" s="186"/>
      <c r="J713" s="201"/>
      <c r="M713" s="179">
        <f>IF(E713="","",SUBTOTAL(3,$E$5:E713))</f>
        <v>611</v>
      </c>
    </row>
    <row r="714" spans="1:13" ht="33.6">
      <c r="A714" s="323"/>
      <c r="B714" s="198"/>
      <c r="C714" s="207"/>
      <c r="D714" s="207"/>
      <c r="E714" s="208" t="str">
        <f>_xlfn.CONCAT("QTHT chọn lưu. Hệ thống lưu thông tin cập nhật của  ",B709)</f>
        <v>QTHT chọn lưu. Hệ thống lưu thông tin cập nhật của  Hàm chuyển đổi txt thành json</v>
      </c>
      <c r="F714" s="208"/>
      <c r="G714" s="207"/>
      <c r="H714" s="207"/>
      <c r="I714" s="202"/>
      <c r="J714" s="211"/>
      <c r="M714" s="179">
        <f>IF(E714="","",SUBTOTAL(3,$E$5:E714))</f>
        <v>612</v>
      </c>
    </row>
    <row r="715" spans="1:13" ht="33.6">
      <c r="A715" s="323"/>
      <c r="B715" s="198"/>
      <c r="C715" s="207"/>
      <c r="D715" s="207"/>
      <c r="E715" s="208" t="str">
        <f>_xlfn.CONCAT("QTHT chọn chạy thử hàm ETL. Hệ thống chạy thử trên dữ liệu mẫu của  ",B709)</f>
        <v>QTHT chọn chạy thử hàm ETL. Hệ thống chạy thử trên dữ liệu mẫu của  Hàm chuyển đổi txt thành json</v>
      </c>
      <c r="F715" s="208"/>
      <c r="G715" s="207"/>
      <c r="H715" s="207"/>
      <c r="I715" s="202"/>
      <c r="J715" s="211"/>
      <c r="M715" s="179">
        <f>IF(E715="","",SUBTOTAL(3,$E$5:E715))</f>
        <v>613</v>
      </c>
    </row>
    <row r="716" spans="1:13" ht="33.6">
      <c r="A716" s="323"/>
      <c r="B716" s="198"/>
      <c r="C716" s="207"/>
      <c r="D716" s="207"/>
      <c r="E716" s="208" t="str">
        <f>_xlfn.CONCAT("QTHT chọn hiển thị kết quả. Hệ thống hiển thị kết quả chạy thử  ",B709)</f>
        <v>QTHT chọn hiển thị kết quả. Hệ thống hiển thị kết quả chạy thử  Hàm chuyển đổi txt thành json</v>
      </c>
      <c r="F716" s="208"/>
      <c r="G716" s="207"/>
      <c r="H716" s="207"/>
      <c r="I716" s="202"/>
      <c r="J716" s="211"/>
      <c r="M716" s="179">
        <f>IF(E716="","",SUBTOTAL(3,$E$5:E716))</f>
        <v>614</v>
      </c>
    </row>
    <row r="717" spans="1:13" ht="33.6">
      <c r="A717" s="323"/>
      <c r="B717" s="198"/>
      <c r="C717" s="207"/>
      <c r="D717" s="207"/>
      <c r="E717" s="208" t="str">
        <f>_xlfn.CONCAT("QTHT chọn xuất bản hàm ETL. Hệ thống xuất bản  ",B709)</f>
        <v>QTHT chọn xuất bản hàm ETL. Hệ thống xuất bản  Hàm chuyển đổi txt thành json</v>
      </c>
      <c r="F717" s="208"/>
      <c r="G717" s="207"/>
      <c r="H717" s="207"/>
      <c r="I717" s="202"/>
      <c r="J717" s="211"/>
      <c r="M717" s="179">
        <f>IF(E717="","",SUBTOTAL(3,$E$5:E717))</f>
        <v>615</v>
      </c>
    </row>
    <row r="718" spans="1:13" ht="33.6">
      <c r="A718" s="324">
        <f>IF(C718="","",COUNTA($C$4:C718))</f>
        <v>81</v>
      </c>
      <c r="B718" s="237" t="s">
        <v>694</v>
      </c>
      <c r="C718" s="190" t="s">
        <v>321</v>
      </c>
      <c r="D718" s="190" t="s">
        <v>6</v>
      </c>
      <c r="E718" s="191"/>
      <c r="F718" s="191"/>
      <c r="G718" s="190" t="s">
        <v>18</v>
      </c>
      <c r="H718" s="194" t="str">
        <f>IF(I718&lt;&gt;"",IF(I718&lt;=3,"Đơn giản",IF(I718&lt;=7,"Trung bình","Phức tạp")),"")</f>
        <v>Phức tạp</v>
      </c>
      <c r="I718" s="310">
        <f>COUNTA(E719:E726)</f>
        <v>8</v>
      </c>
      <c r="M718" s="179" t="str">
        <f>IF(E718="","",SUBTOTAL(3,$E$6:E718))</f>
        <v/>
      </c>
    </row>
    <row r="719" spans="1:13" ht="33.6">
      <c r="A719" s="323"/>
      <c r="B719" s="198"/>
      <c r="C719" s="207"/>
      <c r="D719" s="207"/>
      <c r="E719" s="208" t="str">
        <f>_xlfn.CONCAT("QTHT chỉnh sửa thông tin. Hệ thống lưu lại thông tin mới của ",B718)</f>
        <v>QTHT chỉnh sửa thông tin. Hệ thống lưu lại thông tin mới của Hàm chuyển đổi txt thành array</v>
      </c>
      <c r="F719" s="208"/>
      <c r="G719" s="207"/>
      <c r="H719" s="207"/>
      <c r="I719" s="186"/>
      <c r="J719" s="201"/>
      <c r="M719" s="179">
        <v>680</v>
      </c>
    </row>
    <row r="720" spans="1:13" ht="33.6">
      <c r="A720" s="323"/>
      <c r="B720" s="198"/>
      <c r="C720" s="207"/>
      <c r="D720" s="207"/>
      <c r="E720" s="208" t="str">
        <f>_xlfn.CONCAT("QTHT cấu hình các tham số. Hệ thống lưu lại tham số của  ",B718)</f>
        <v>QTHT cấu hình các tham số. Hệ thống lưu lại tham số của  Hàm chuyển đổi txt thành array</v>
      </c>
      <c r="F720" s="208"/>
      <c r="G720" s="207"/>
      <c r="H720" s="207"/>
      <c r="I720" s="186"/>
      <c r="J720" s="201"/>
      <c r="M720" s="179">
        <f>IF(E720="","",SUBTOTAL(3,$E$5:E720))</f>
        <v>617</v>
      </c>
    </row>
    <row r="721" spans="1:13" ht="50.4">
      <c r="A721" s="323"/>
      <c r="B721" s="198"/>
      <c r="C721" s="207"/>
      <c r="D721" s="207"/>
      <c r="E721" s="208" t="str">
        <f>_xlfn.CONCAT("QTHT xem/điều chỉnh code của hàm ETL, Hệ thống hiển thị code của hàm và cho phép người dùng điều chỉnh  ",B718)</f>
        <v>QTHT xem/điều chỉnh code của hàm ETL, Hệ thống hiển thị code của hàm và cho phép người dùng điều chỉnh  Hàm chuyển đổi txt thành array</v>
      </c>
      <c r="F721" s="208"/>
      <c r="G721" s="207"/>
      <c r="H721" s="207"/>
      <c r="I721" s="186"/>
      <c r="J721" s="201"/>
      <c r="M721" s="179">
        <f>IF(E721="","",SUBTOTAL(3,$E$5:E721))</f>
        <v>618</v>
      </c>
    </row>
    <row r="722" spans="1:13" ht="50.4">
      <c r="A722" s="323"/>
      <c r="B722" s="198"/>
      <c r="C722" s="207"/>
      <c r="D722" s="207"/>
      <c r="E722" s="208" t="str">
        <f>_xlfn.CONCAT("QTHT cấu hình dữ liệu mẫu để kiểm thử hàm ETL. Hệt hống cho người dùng nhập/tải lên dữ liệu mẫu ",B718)</f>
        <v>QTHT cấu hình dữ liệu mẫu để kiểm thử hàm ETL. Hệt hống cho người dùng nhập/tải lên dữ liệu mẫu Hàm chuyển đổi txt thành array</v>
      </c>
      <c r="F722" s="208"/>
      <c r="G722" s="207"/>
      <c r="H722" s="207"/>
      <c r="I722" s="186"/>
      <c r="J722" s="201"/>
      <c r="M722" s="179">
        <f>IF(E722="","",SUBTOTAL(3,$E$5:E722))</f>
        <v>619</v>
      </c>
    </row>
    <row r="723" spans="1:13" ht="33.6">
      <c r="A723" s="323"/>
      <c r="B723" s="198"/>
      <c r="C723" s="207"/>
      <c r="D723" s="207"/>
      <c r="E723" s="208" t="str">
        <f>_xlfn.CONCAT("QTHT chọn lưu. Hệ thống lưu thông tin cập nhật của  ",B718)</f>
        <v>QTHT chọn lưu. Hệ thống lưu thông tin cập nhật của  Hàm chuyển đổi txt thành array</v>
      </c>
      <c r="F723" s="208"/>
      <c r="G723" s="207"/>
      <c r="H723" s="207"/>
      <c r="I723" s="202"/>
      <c r="J723" s="211"/>
      <c r="M723" s="179">
        <f>IF(E723="","",SUBTOTAL(3,$E$5:E723))</f>
        <v>620</v>
      </c>
    </row>
    <row r="724" spans="1:13" ht="33.6">
      <c r="A724" s="323"/>
      <c r="B724" s="198"/>
      <c r="C724" s="207"/>
      <c r="D724" s="207"/>
      <c r="E724" s="208" t="str">
        <f>_xlfn.CONCAT("QTHT chọn chạy thử hàm ETL. Hệ thống chạy thử trên dữ liệu mẫu của  ",B718)</f>
        <v>QTHT chọn chạy thử hàm ETL. Hệ thống chạy thử trên dữ liệu mẫu của  Hàm chuyển đổi txt thành array</v>
      </c>
      <c r="F724" s="208"/>
      <c r="G724" s="207"/>
      <c r="H724" s="207"/>
      <c r="I724" s="202"/>
      <c r="J724" s="211"/>
      <c r="M724" s="179">
        <f>IF(E724="","",SUBTOTAL(3,$E$5:E724))</f>
        <v>621</v>
      </c>
    </row>
    <row r="725" spans="1:13" ht="33.6">
      <c r="A725" s="323"/>
      <c r="B725" s="198"/>
      <c r="C725" s="207"/>
      <c r="D725" s="207"/>
      <c r="E725" s="208" t="str">
        <f>_xlfn.CONCAT("QTHT chọn hiển thị kết quả. Hệ thống hiển thị kết quả chạy thử  ",B718)</f>
        <v>QTHT chọn hiển thị kết quả. Hệ thống hiển thị kết quả chạy thử  Hàm chuyển đổi txt thành array</v>
      </c>
      <c r="F725" s="208"/>
      <c r="G725" s="207"/>
      <c r="H725" s="207"/>
      <c r="I725" s="202"/>
      <c r="J725" s="211"/>
      <c r="M725" s="179">
        <f>IF(E725="","",SUBTOTAL(3,$E$5:E725))</f>
        <v>622</v>
      </c>
    </row>
    <row r="726" spans="1:13" ht="33.6">
      <c r="A726" s="323"/>
      <c r="B726" s="198"/>
      <c r="C726" s="207"/>
      <c r="D726" s="207"/>
      <c r="E726" s="208" t="str">
        <f>_xlfn.CONCAT("QTHT chọn xuất bản hàm ETL. Hệ thống xuất bản  ",B718)</f>
        <v>QTHT chọn xuất bản hàm ETL. Hệ thống xuất bản  Hàm chuyển đổi txt thành array</v>
      </c>
      <c r="F726" s="208"/>
      <c r="G726" s="207"/>
      <c r="H726" s="207"/>
      <c r="I726" s="202"/>
      <c r="J726" s="211"/>
      <c r="M726" s="179">
        <f>IF(E726="","",SUBTOTAL(3,$E$5:E726))</f>
        <v>623</v>
      </c>
    </row>
    <row r="727" spans="1:13">
      <c r="A727" s="321"/>
      <c r="B727" s="219" t="s">
        <v>695</v>
      </c>
      <c r="C727" s="218"/>
      <c r="D727" s="218"/>
      <c r="E727" s="219"/>
      <c r="F727" s="219"/>
      <c r="G727" s="218"/>
      <c r="H727" s="218"/>
      <c r="I727" s="186"/>
      <c r="J727" s="211"/>
    </row>
    <row r="728" spans="1:13">
      <c r="A728" s="324">
        <f>IF(C728="","",COUNTA($C$4:C728))</f>
        <v>82</v>
      </c>
      <c r="B728" s="237" t="s">
        <v>696</v>
      </c>
      <c r="C728" s="190" t="s">
        <v>321</v>
      </c>
      <c r="D728" s="190" t="s">
        <v>6</v>
      </c>
      <c r="E728" s="191"/>
      <c r="F728" s="191"/>
      <c r="G728" s="190" t="s">
        <v>18</v>
      </c>
      <c r="H728" s="194" t="str">
        <f>IF(I728&lt;&gt;"",IF(I728&lt;=3,"Đơn giản",IF(I728&lt;=7,"Trung bình","Phức tạp")),"")</f>
        <v>Phức tạp</v>
      </c>
      <c r="I728" s="310">
        <f>COUNTA(E729:E736)</f>
        <v>8</v>
      </c>
      <c r="M728" s="179" t="str">
        <f>IF(E728="","",SUBTOTAL(3,$E$6:E728))</f>
        <v/>
      </c>
    </row>
    <row r="729" spans="1:13" ht="33.6">
      <c r="A729" s="323"/>
      <c r="B729" s="198"/>
      <c r="C729" s="207"/>
      <c r="D729" s="207"/>
      <c r="E729" s="208" t="str">
        <f>_xlfn.CONCAT("QTHT chỉnh sửa thông tin. Hệ thống lưu lại thông tin mới của ",B728)</f>
        <v>QTHT chỉnh sửa thông tin. Hệ thống lưu lại thông tin mới của Hàm di chuyển file</v>
      </c>
      <c r="F729" s="208"/>
      <c r="G729" s="207"/>
      <c r="H729" s="207"/>
      <c r="I729" s="186"/>
      <c r="J729" s="201"/>
      <c r="M729" s="179">
        <f>IF(E729="","",SUBTOTAL(3,$E$5:E729))</f>
        <v>624</v>
      </c>
    </row>
    <row r="730" spans="1:13" ht="33.6">
      <c r="A730" s="323"/>
      <c r="B730" s="198"/>
      <c r="C730" s="207"/>
      <c r="D730" s="207"/>
      <c r="E730" s="208" t="str">
        <f>_xlfn.CONCAT("QTHT cấu hình các tham số. Hệ thống lưu lại tham số của  ",B728)</f>
        <v>QTHT cấu hình các tham số. Hệ thống lưu lại tham số của  Hàm di chuyển file</v>
      </c>
      <c r="F730" s="208"/>
      <c r="G730" s="207"/>
      <c r="H730" s="207"/>
      <c r="I730" s="186"/>
      <c r="J730" s="201"/>
      <c r="M730" s="179">
        <f>IF(E730="","",SUBTOTAL(3,$E$5:E730))</f>
        <v>625</v>
      </c>
    </row>
    <row r="731" spans="1:13" ht="50.4">
      <c r="A731" s="323"/>
      <c r="B731" s="198"/>
      <c r="C731" s="207"/>
      <c r="D731" s="207"/>
      <c r="E731" s="208" t="str">
        <f>_xlfn.CONCAT("QTHT xem/điều chỉnh code của hàm ETL, Hệ thống hiển thị code của hàm và cho phép người dùng điều chỉnh  ",B728)</f>
        <v>QTHT xem/điều chỉnh code của hàm ETL, Hệ thống hiển thị code của hàm và cho phép người dùng điều chỉnh  Hàm di chuyển file</v>
      </c>
      <c r="F731" s="208"/>
      <c r="G731" s="207"/>
      <c r="H731" s="207"/>
      <c r="I731" s="186"/>
      <c r="J731" s="201"/>
      <c r="M731" s="179">
        <f>IF(E731="","",SUBTOTAL(3,$E$5:E731))</f>
        <v>626</v>
      </c>
    </row>
    <row r="732" spans="1:13" ht="50.4">
      <c r="A732" s="323"/>
      <c r="B732" s="198"/>
      <c r="C732" s="207"/>
      <c r="D732" s="207"/>
      <c r="E732" s="208" t="str">
        <f>_xlfn.CONCAT("QTHT cấu hình dữ liệu mẫu để kiểm thử hàm ETL. Hệt hống cho người dùng nhập/tải lên dữ liệu mẫu ",B728)</f>
        <v>QTHT cấu hình dữ liệu mẫu để kiểm thử hàm ETL. Hệt hống cho người dùng nhập/tải lên dữ liệu mẫu Hàm di chuyển file</v>
      </c>
      <c r="F732" s="208"/>
      <c r="G732" s="207"/>
      <c r="H732" s="207"/>
      <c r="I732" s="186"/>
      <c r="J732" s="201"/>
      <c r="M732" s="179">
        <f>IF(E732="","",SUBTOTAL(3,$E$5:E732))</f>
        <v>627</v>
      </c>
    </row>
    <row r="733" spans="1:13" ht="33.6">
      <c r="A733" s="323"/>
      <c r="B733" s="198"/>
      <c r="C733" s="207"/>
      <c r="D733" s="207"/>
      <c r="E733" s="208" t="str">
        <f>_xlfn.CONCAT("QTHT chọn lưu. Hệ thống lưu thông tin cập nhật của  ",B728)</f>
        <v>QTHT chọn lưu. Hệ thống lưu thông tin cập nhật của  Hàm di chuyển file</v>
      </c>
      <c r="F733" s="208"/>
      <c r="G733" s="207"/>
      <c r="H733" s="207"/>
      <c r="I733" s="202"/>
      <c r="J733" s="211"/>
      <c r="M733" s="179">
        <f>IF(E733="","",SUBTOTAL(3,$E$5:E733))</f>
        <v>628</v>
      </c>
    </row>
    <row r="734" spans="1:13" ht="33.6">
      <c r="A734" s="323"/>
      <c r="B734" s="198"/>
      <c r="C734" s="207"/>
      <c r="D734" s="207"/>
      <c r="E734" s="208" t="str">
        <f>_xlfn.CONCAT("QTHT chọn chạy thử hàm ETL. Hệ thống chạy thử trên dữ liệu mẫu của  ",B728)</f>
        <v>QTHT chọn chạy thử hàm ETL. Hệ thống chạy thử trên dữ liệu mẫu của  Hàm di chuyển file</v>
      </c>
      <c r="F734" s="208"/>
      <c r="G734" s="207"/>
      <c r="H734" s="207"/>
      <c r="I734" s="202"/>
      <c r="J734" s="211"/>
      <c r="M734" s="179">
        <f>IF(E734="","",SUBTOTAL(3,$E$5:E734))</f>
        <v>629</v>
      </c>
    </row>
    <row r="735" spans="1:13" ht="33.6">
      <c r="A735" s="323"/>
      <c r="B735" s="198"/>
      <c r="C735" s="207"/>
      <c r="D735" s="207"/>
      <c r="E735" s="208" t="str">
        <f>_xlfn.CONCAT("QTHT chọn hiển thị kết quả. Hệ thống hiển thị kết quả chạy thử  ",B728)</f>
        <v>QTHT chọn hiển thị kết quả. Hệ thống hiển thị kết quả chạy thử  Hàm di chuyển file</v>
      </c>
      <c r="F735" s="208"/>
      <c r="G735" s="207"/>
      <c r="H735" s="207"/>
      <c r="I735" s="202"/>
      <c r="J735" s="211"/>
      <c r="M735" s="179">
        <f>IF(E735="","",SUBTOTAL(3,$E$5:E735))</f>
        <v>630</v>
      </c>
    </row>
    <row r="736" spans="1:13" ht="33.6">
      <c r="A736" s="323"/>
      <c r="B736" s="198"/>
      <c r="C736" s="207"/>
      <c r="D736" s="207"/>
      <c r="E736" s="208" t="str">
        <f>_xlfn.CONCAT("QTHT chọn xuất bản hàm ETL. Hệ thống xuất bản  ",B728)</f>
        <v>QTHT chọn xuất bản hàm ETL. Hệ thống xuất bản  Hàm di chuyển file</v>
      </c>
      <c r="F736" s="208"/>
      <c r="G736" s="207"/>
      <c r="H736" s="207"/>
      <c r="I736" s="202"/>
      <c r="J736" s="211"/>
      <c r="M736" s="179">
        <f>IF(E736="","",SUBTOTAL(3,$E$5:E736))</f>
        <v>631</v>
      </c>
    </row>
    <row r="737" spans="1:13">
      <c r="A737" s="324">
        <f>IF(C737="","",COUNTA($C$4:C737))</f>
        <v>83</v>
      </c>
      <c r="B737" s="237" t="s">
        <v>697</v>
      </c>
      <c r="C737" s="190" t="s">
        <v>321</v>
      </c>
      <c r="D737" s="190" t="s">
        <v>6</v>
      </c>
      <c r="E737" s="191"/>
      <c r="F737" s="191"/>
      <c r="G737" s="190" t="s">
        <v>18</v>
      </c>
      <c r="H737" s="194" t="str">
        <f>IF(I737&lt;&gt;"",IF(I737&lt;=3,"Đơn giản",IF(I737&lt;=7,"Trung bình","Phức tạp")),"")</f>
        <v>Phức tạp</v>
      </c>
      <c r="I737" s="310">
        <f>COUNTA(E738:E745)</f>
        <v>8</v>
      </c>
      <c r="M737" s="179" t="str">
        <f>IF(E737="","",SUBTOTAL(3,$E$6:E737))</f>
        <v/>
      </c>
    </row>
    <row r="738" spans="1:13" ht="33.6">
      <c r="A738" s="323"/>
      <c r="B738" s="198"/>
      <c r="C738" s="207"/>
      <c r="D738" s="207"/>
      <c r="E738" s="208" t="str">
        <f>_xlfn.CONCAT("QTHT chỉnh sửa thông tin. Hệ thống lưu lại thông tin mới của ",B737)</f>
        <v>QTHT chỉnh sửa thông tin. Hệ thống lưu lại thông tin mới của Hàm copy file</v>
      </c>
      <c r="F738" s="208"/>
      <c r="G738" s="207"/>
      <c r="H738" s="207"/>
      <c r="I738" s="186"/>
      <c r="J738" s="201"/>
      <c r="M738" s="179">
        <f>IF(E738="","",SUBTOTAL(3,$E$5:E738))</f>
        <v>632</v>
      </c>
    </row>
    <row r="739" spans="1:13" ht="33.6">
      <c r="A739" s="323"/>
      <c r="B739" s="198"/>
      <c r="C739" s="207"/>
      <c r="D739" s="207"/>
      <c r="E739" s="208" t="str">
        <f>_xlfn.CONCAT("QTHT cấu hình các tham số. Hệ thống lưu lại tham số của  ",B737)</f>
        <v>QTHT cấu hình các tham số. Hệ thống lưu lại tham số của  Hàm copy file</v>
      </c>
      <c r="F739" s="208"/>
      <c r="G739" s="207"/>
      <c r="H739" s="207"/>
      <c r="I739" s="186"/>
      <c r="J739" s="201"/>
      <c r="M739" s="179">
        <f>IF(E739="","",SUBTOTAL(3,$E$5:E739))</f>
        <v>633</v>
      </c>
    </row>
    <row r="740" spans="1:13" ht="50.4">
      <c r="A740" s="323"/>
      <c r="B740" s="198"/>
      <c r="C740" s="207"/>
      <c r="D740" s="207"/>
      <c r="E740" s="208" t="str">
        <f>_xlfn.CONCAT("QTHT xem/điều chỉnh code của hàm ETL, Hệ thống hiển thị code của hàm và cho phép người dùng điều chỉnh  ",B737)</f>
        <v>QTHT xem/điều chỉnh code của hàm ETL, Hệ thống hiển thị code của hàm và cho phép người dùng điều chỉnh  Hàm copy file</v>
      </c>
      <c r="F740" s="208"/>
      <c r="G740" s="207"/>
      <c r="H740" s="207"/>
      <c r="I740" s="186"/>
      <c r="J740" s="201"/>
      <c r="M740" s="179">
        <f>IF(E740="","",SUBTOTAL(3,$E$5:E740))</f>
        <v>634</v>
      </c>
    </row>
    <row r="741" spans="1:13" ht="50.4">
      <c r="A741" s="323"/>
      <c r="B741" s="198"/>
      <c r="C741" s="207"/>
      <c r="D741" s="207"/>
      <c r="E741" s="208" t="str">
        <f>_xlfn.CONCAT("QTHT cấu hình dữ liệu mẫu để kiểm thử hàm ETL. Hệt hống cho người dùng nhập/tải lên dữ liệu mẫu ",B737)</f>
        <v>QTHT cấu hình dữ liệu mẫu để kiểm thử hàm ETL. Hệt hống cho người dùng nhập/tải lên dữ liệu mẫu Hàm copy file</v>
      </c>
      <c r="F741" s="208"/>
      <c r="G741" s="207"/>
      <c r="H741" s="207"/>
      <c r="I741" s="186"/>
      <c r="J741" s="201"/>
      <c r="M741" s="179">
        <f>IF(E741="","",SUBTOTAL(3,$E$5:E741))</f>
        <v>635</v>
      </c>
    </row>
    <row r="742" spans="1:13" ht="33.6">
      <c r="A742" s="323"/>
      <c r="B742" s="198"/>
      <c r="C742" s="207"/>
      <c r="D742" s="207"/>
      <c r="E742" s="208" t="str">
        <f>_xlfn.CONCAT("QTHT chọn lưu. Hệ thống lưu thông tin cập nhật của  ",B737)</f>
        <v>QTHT chọn lưu. Hệ thống lưu thông tin cập nhật của  Hàm copy file</v>
      </c>
      <c r="F742" s="208"/>
      <c r="G742" s="207"/>
      <c r="H742" s="207"/>
      <c r="I742" s="202"/>
      <c r="J742" s="211"/>
      <c r="M742" s="179">
        <f>IF(E742="","",SUBTOTAL(3,$E$5:E742))</f>
        <v>636</v>
      </c>
    </row>
    <row r="743" spans="1:13" ht="33.6">
      <c r="A743" s="323"/>
      <c r="B743" s="198"/>
      <c r="C743" s="207"/>
      <c r="D743" s="207"/>
      <c r="E743" s="208" t="str">
        <f>_xlfn.CONCAT("QTHT chọn chạy thử hàm ETL. Hệ thống chạy thử trên dữ liệu mẫu của  ",B737)</f>
        <v>QTHT chọn chạy thử hàm ETL. Hệ thống chạy thử trên dữ liệu mẫu của  Hàm copy file</v>
      </c>
      <c r="F743" s="208"/>
      <c r="G743" s="207"/>
      <c r="H743" s="207"/>
      <c r="I743" s="202"/>
      <c r="J743" s="211"/>
      <c r="M743" s="179">
        <f>IF(E743="","",SUBTOTAL(3,$E$5:E743))</f>
        <v>637</v>
      </c>
    </row>
    <row r="744" spans="1:13" ht="33.6">
      <c r="A744" s="323"/>
      <c r="B744" s="198"/>
      <c r="C744" s="207"/>
      <c r="D744" s="207"/>
      <c r="E744" s="208" t="str">
        <f>_xlfn.CONCAT("QTHT chọn hiển thị kết quả. Hệ thống hiển thị kết quả chạy thử  ",B737)</f>
        <v>QTHT chọn hiển thị kết quả. Hệ thống hiển thị kết quả chạy thử  Hàm copy file</v>
      </c>
      <c r="F744" s="208"/>
      <c r="G744" s="207"/>
      <c r="H744" s="207"/>
      <c r="I744" s="202"/>
      <c r="J744" s="211"/>
      <c r="M744" s="179">
        <f>IF(E744="","",SUBTOTAL(3,$E$5:E744))</f>
        <v>638</v>
      </c>
    </row>
    <row r="745" spans="1:13" ht="33.6">
      <c r="A745" s="323"/>
      <c r="B745" s="198"/>
      <c r="C745" s="207"/>
      <c r="D745" s="207"/>
      <c r="E745" s="208" t="str">
        <f>_xlfn.CONCAT("QTHT chọn xuất bản hàm ETL. Hệ thống xuất bản  ",B737)</f>
        <v>QTHT chọn xuất bản hàm ETL. Hệ thống xuất bản  Hàm copy file</v>
      </c>
      <c r="F745" s="208"/>
      <c r="G745" s="207"/>
      <c r="H745" s="207"/>
      <c r="I745" s="202"/>
      <c r="J745" s="211"/>
      <c r="M745" s="179">
        <f>IF(E745="","",SUBTOTAL(3,$E$5:E745))</f>
        <v>639</v>
      </c>
    </row>
    <row r="746" spans="1:13">
      <c r="A746" s="324">
        <f>IF(C746="","",COUNTA($C$4:C746))</f>
        <v>84</v>
      </c>
      <c r="B746" s="237" t="s">
        <v>698</v>
      </c>
      <c r="C746" s="190" t="s">
        <v>321</v>
      </c>
      <c r="D746" s="190" t="s">
        <v>6</v>
      </c>
      <c r="E746" s="191"/>
      <c r="F746" s="191"/>
      <c r="G746" s="190" t="s">
        <v>18</v>
      </c>
      <c r="H746" s="194" t="str">
        <f>IF(I746&lt;&gt;"",IF(I746&lt;=3,"Đơn giản",IF(I746&lt;=7,"Trung bình","Phức tạp")),"")</f>
        <v>Phức tạp</v>
      </c>
      <c r="I746" s="310">
        <f>COUNTA(E747:E754)</f>
        <v>8</v>
      </c>
      <c r="M746" s="179" t="str">
        <f>IF(E746="","",SUBTOTAL(3,$E$6:E746))</f>
        <v/>
      </c>
    </row>
    <row r="747" spans="1:13" ht="33.6">
      <c r="A747" s="323"/>
      <c r="B747" s="198"/>
      <c r="C747" s="207"/>
      <c r="D747" s="207"/>
      <c r="E747" s="208" t="str">
        <f>_xlfn.CONCAT("QTHT chỉnh sửa thông tin. Hệ thống lưu lại thông tin mới của ",B746)</f>
        <v>QTHT chỉnh sửa thông tin. Hệ thống lưu lại thông tin mới của Hàm xóa file</v>
      </c>
      <c r="F747" s="208"/>
      <c r="G747" s="207"/>
      <c r="H747" s="207"/>
      <c r="I747" s="186"/>
      <c r="J747" s="201"/>
      <c r="M747" s="179">
        <f>IF(E747="","",SUBTOTAL(3,$E$5:E747))</f>
        <v>640</v>
      </c>
    </row>
    <row r="748" spans="1:13" ht="33.6">
      <c r="A748" s="323"/>
      <c r="B748" s="198"/>
      <c r="C748" s="207"/>
      <c r="D748" s="207"/>
      <c r="E748" s="208" t="str">
        <f>_xlfn.CONCAT("QTHT cấu hình các tham số. Hệ thống lưu lại tham số của  ",B746)</f>
        <v>QTHT cấu hình các tham số. Hệ thống lưu lại tham số của  Hàm xóa file</v>
      </c>
      <c r="F748" s="208"/>
      <c r="G748" s="207"/>
      <c r="H748" s="207"/>
      <c r="I748" s="186"/>
      <c r="J748" s="201"/>
      <c r="M748" s="179">
        <f>IF(E748="","",SUBTOTAL(3,$E$5:E748))</f>
        <v>641</v>
      </c>
    </row>
    <row r="749" spans="1:13" ht="50.4">
      <c r="A749" s="323"/>
      <c r="B749" s="198"/>
      <c r="C749" s="207"/>
      <c r="D749" s="207"/>
      <c r="E749" s="208" t="str">
        <f>_xlfn.CONCAT("QTHT xem/điều chỉnh code của hàm ETL, Hệ thống hiển thị code của hàm và cho phép người dùng điều chỉnh  ",B746)</f>
        <v>QTHT xem/điều chỉnh code của hàm ETL, Hệ thống hiển thị code của hàm và cho phép người dùng điều chỉnh  Hàm xóa file</v>
      </c>
      <c r="F749" s="208"/>
      <c r="G749" s="207"/>
      <c r="H749" s="207"/>
      <c r="I749" s="186"/>
      <c r="J749" s="201"/>
      <c r="M749" s="179">
        <f>IF(E749="","",SUBTOTAL(3,$E$5:E749))</f>
        <v>642</v>
      </c>
    </row>
    <row r="750" spans="1:13" ht="50.4">
      <c r="A750" s="323"/>
      <c r="B750" s="198"/>
      <c r="C750" s="207"/>
      <c r="D750" s="207"/>
      <c r="E750" s="208" t="str">
        <f>_xlfn.CONCAT("QTHT cấu hình dữ liệu mẫu để kiểm thử hàm ETL. Hệt hống cho người dùng nhập/tải lên dữ liệu mẫu ",B746)</f>
        <v>QTHT cấu hình dữ liệu mẫu để kiểm thử hàm ETL. Hệt hống cho người dùng nhập/tải lên dữ liệu mẫu Hàm xóa file</v>
      </c>
      <c r="F750" s="208"/>
      <c r="G750" s="207"/>
      <c r="H750" s="207"/>
      <c r="I750" s="186"/>
      <c r="J750" s="201"/>
      <c r="M750" s="179">
        <f>IF(E750="","",SUBTOTAL(3,$E$5:E750))</f>
        <v>643</v>
      </c>
    </row>
    <row r="751" spans="1:13" ht="33.6">
      <c r="A751" s="323"/>
      <c r="B751" s="198"/>
      <c r="C751" s="207"/>
      <c r="D751" s="207"/>
      <c r="E751" s="208" t="str">
        <f>_xlfn.CONCAT("QTHT chọn lưu. Hệ thống lưu thông tin cập nhật của  ",B746)</f>
        <v>QTHT chọn lưu. Hệ thống lưu thông tin cập nhật của  Hàm xóa file</v>
      </c>
      <c r="F751" s="208"/>
      <c r="G751" s="207"/>
      <c r="H751" s="207"/>
      <c r="I751" s="202"/>
      <c r="J751" s="211"/>
      <c r="M751" s="179">
        <f>IF(E751="","",SUBTOTAL(3,$E$5:E751))</f>
        <v>644</v>
      </c>
    </row>
    <row r="752" spans="1:13" ht="33.6">
      <c r="A752" s="323"/>
      <c r="B752" s="198"/>
      <c r="C752" s="207"/>
      <c r="D752" s="207"/>
      <c r="E752" s="208" t="str">
        <f>_xlfn.CONCAT("QTHT chọn chạy thử hàm ETL. Hệ thống chạy thử trên dữ liệu mẫu của  ",B746)</f>
        <v>QTHT chọn chạy thử hàm ETL. Hệ thống chạy thử trên dữ liệu mẫu của  Hàm xóa file</v>
      </c>
      <c r="F752" s="208"/>
      <c r="G752" s="207"/>
      <c r="H752" s="207"/>
      <c r="I752" s="202"/>
      <c r="J752" s="211"/>
      <c r="M752" s="179">
        <f>IF(E752="","",SUBTOTAL(3,$E$5:E752))</f>
        <v>645</v>
      </c>
    </row>
    <row r="753" spans="1:13" ht="33.6">
      <c r="A753" s="323"/>
      <c r="B753" s="198"/>
      <c r="C753" s="207"/>
      <c r="D753" s="207"/>
      <c r="E753" s="208" t="str">
        <f>_xlfn.CONCAT("QTHT chọn hiển thị kết quả. Hệ thống hiển thị kết quả chạy thử  ",B746)</f>
        <v>QTHT chọn hiển thị kết quả. Hệ thống hiển thị kết quả chạy thử  Hàm xóa file</v>
      </c>
      <c r="F753" s="208"/>
      <c r="G753" s="207"/>
      <c r="H753" s="207"/>
      <c r="I753" s="202"/>
      <c r="J753" s="211"/>
      <c r="M753" s="179">
        <f>IF(E753="","",SUBTOTAL(3,$E$5:E753))</f>
        <v>646</v>
      </c>
    </row>
    <row r="754" spans="1:13" ht="33.6">
      <c r="A754" s="323"/>
      <c r="B754" s="198"/>
      <c r="C754" s="207"/>
      <c r="D754" s="207"/>
      <c r="E754" s="208" t="str">
        <f>_xlfn.CONCAT("QTHT chọn xuất bản hàm ETL. Hệ thống xuất bản  ",B746)</f>
        <v>QTHT chọn xuất bản hàm ETL. Hệ thống xuất bản  Hàm xóa file</v>
      </c>
      <c r="F754" s="208"/>
      <c r="G754" s="207"/>
      <c r="H754" s="207"/>
      <c r="I754" s="202"/>
      <c r="J754" s="211"/>
      <c r="M754" s="179">
        <f>IF(E754="","",SUBTOTAL(3,$E$5:E754))</f>
        <v>647</v>
      </c>
    </row>
    <row r="755" spans="1:13">
      <c r="A755" s="324">
        <f>IF(C755="","",COUNTA($C$4:C755))</f>
        <v>85</v>
      </c>
      <c r="B755" s="237" t="s">
        <v>699</v>
      </c>
      <c r="C755" s="190" t="s">
        <v>321</v>
      </c>
      <c r="D755" s="190" t="s">
        <v>6</v>
      </c>
      <c r="E755" s="191"/>
      <c r="F755" s="191"/>
      <c r="G755" s="190" t="s">
        <v>18</v>
      </c>
      <c r="H755" s="194" t="str">
        <f>IF(I755&lt;&gt;"",IF(I755&lt;=3,"Đơn giản",IF(I755&lt;=7,"Trung bình","Phức tạp")),"")</f>
        <v>Phức tạp</v>
      </c>
      <c r="I755" s="310">
        <f>COUNTA(E756:E763)</f>
        <v>8</v>
      </c>
      <c r="M755" s="179" t="str">
        <f>IF(E755="","",SUBTOTAL(3,$E$6:E755))</f>
        <v/>
      </c>
    </row>
    <row r="756" spans="1:13" ht="33.6">
      <c r="A756" s="323"/>
      <c r="B756" s="198"/>
      <c r="C756" s="207"/>
      <c r="D756" s="207"/>
      <c r="E756" s="208" t="str">
        <f>_xlfn.CONCAT("QTHT chỉnh sửa thông tin. Hệ thống lưu lại thông tin mới của ",B755)</f>
        <v>QTHT chỉnh sửa thông tin. Hệ thống lưu lại thông tin mới của Hàm mở file csv</v>
      </c>
      <c r="F756" s="208"/>
      <c r="G756" s="207"/>
      <c r="H756" s="207"/>
      <c r="I756" s="186"/>
      <c r="J756" s="201"/>
      <c r="M756" s="179">
        <f>IF(E756="","",SUBTOTAL(3,$E$5:E756))</f>
        <v>648</v>
      </c>
    </row>
    <row r="757" spans="1:13" ht="33.6">
      <c r="A757" s="323"/>
      <c r="B757" s="198"/>
      <c r="C757" s="207"/>
      <c r="D757" s="207"/>
      <c r="E757" s="208" t="str">
        <f>_xlfn.CONCAT("QTHT cấu hình các tham số. Hệ thống lưu lại tham số của  ",B755)</f>
        <v>QTHT cấu hình các tham số. Hệ thống lưu lại tham số của  Hàm mở file csv</v>
      </c>
      <c r="F757" s="208"/>
      <c r="G757" s="207"/>
      <c r="H757" s="207"/>
      <c r="I757" s="186"/>
      <c r="J757" s="201"/>
      <c r="M757" s="179">
        <f>IF(E757="","",SUBTOTAL(3,$E$5:E757))</f>
        <v>649</v>
      </c>
    </row>
    <row r="758" spans="1:13" ht="50.4">
      <c r="A758" s="323"/>
      <c r="B758" s="198"/>
      <c r="C758" s="207"/>
      <c r="D758" s="207"/>
      <c r="E758" s="208" t="str">
        <f>_xlfn.CONCAT("QTHT xem/điều chỉnh code của hàm ETL, Hệ thống hiển thị code của hàm và cho phép người dùng điều chỉnh  ",B755)</f>
        <v>QTHT xem/điều chỉnh code của hàm ETL, Hệ thống hiển thị code của hàm và cho phép người dùng điều chỉnh  Hàm mở file csv</v>
      </c>
      <c r="F758" s="208"/>
      <c r="G758" s="207"/>
      <c r="H758" s="207"/>
      <c r="I758" s="186"/>
      <c r="J758" s="201"/>
      <c r="M758" s="179">
        <f>IF(E758="","",SUBTOTAL(3,$E$5:E758))</f>
        <v>650</v>
      </c>
    </row>
    <row r="759" spans="1:13" ht="50.4">
      <c r="A759" s="323"/>
      <c r="B759" s="198"/>
      <c r="C759" s="207"/>
      <c r="D759" s="207"/>
      <c r="E759" s="208" t="str">
        <f>_xlfn.CONCAT("QTHT cấu hình dữ liệu mẫu để kiểm thử hàm ETL. Hệt hống cho người dùng nhập/tải lên dữ liệu mẫu ",B755)</f>
        <v>QTHT cấu hình dữ liệu mẫu để kiểm thử hàm ETL. Hệt hống cho người dùng nhập/tải lên dữ liệu mẫu Hàm mở file csv</v>
      </c>
      <c r="F759" s="208"/>
      <c r="G759" s="207"/>
      <c r="H759" s="207"/>
      <c r="I759" s="186"/>
      <c r="J759" s="201"/>
      <c r="M759" s="179">
        <f>IF(E759="","",SUBTOTAL(3,$E$5:E759))</f>
        <v>651</v>
      </c>
    </row>
    <row r="760" spans="1:13" ht="33.6">
      <c r="A760" s="323"/>
      <c r="B760" s="198"/>
      <c r="C760" s="207"/>
      <c r="D760" s="207"/>
      <c r="E760" s="208" t="str">
        <f>_xlfn.CONCAT("QTHT chọn lưu. Hệ thống lưu thông tin cập nhật của  ",B755)</f>
        <v>QTHT chọn lưu. Hệ thống lưu thông tin cập nhật của  Hàm mở file csv</v>
      </c>
      <c r="F760" s="208"/>
      <c r="G760" s="207"/>
      <c r="H760" s="207"/>
      <c r="I760" s="202"/>
      <c r="J760" s="211"/>
      <c r="M760" s="179">
        <f>IF(E760="","",SUBTOTAL(3,$E$5:E760))</f>
        <v>652</v>
      </c>
    </row>
    <row r="761" spans="1:13" ht="33.6">
      <c r="A761" s="323"/>
      <c r="B761" s="198"/>
      <c r="C761" s="207"/>
      <c r="D761" s="207"/>
      <c r="E761" s="208" t="str">
        <f>_xlfn.CONCAT("QTHT chọn chạy thử hàm ETL. Hệ thống chạy thử trên dữ liệu mẫu của  ",B755)</f>
        <v>QTHT chọn chạy thử hàm ETL. Hệ thống chạy thử trên dữ liệu mẫu của  Hàm mở file csv</v>
      </c>
      <c r="F761" s="208"/>
      <c r="G761" s="207"/>
      <c r="H761" s="207"/>
      <c r="I761" s="202"/>
      <c r="J761" s="211"/>
      <c r="M761" s="179">
        <f>IF(E761="","",SUBTOTAL(3,$E$5:E761))</f>
        <v>653</v>
      </c>
    </row>
    <row r="762" spans="1:13" ht="33.6">
      <c r="A762" s="323"/>
      <c r="B762" s="198"/>
      <c r="C762" s="207"/>
      <c r="D762" s="207"/>
      <c r="E762" s="208" t="str">
        <f>_xlfn.CONCAT("QTHT chọn hiển thị kết quả. Hệ thống hiển thị kết quả chạy thử  ",B755)</f>
        <v>QTHT chọn hiển thị kết quả. Hệ thống hiển thị kết quả chạy thử  Hàm mở file csv</v>
      </c>
      <c r="F762" s="208"/>
      <c r="G762" s="207"/>
      <c r="H762" s="207"/>
      <c r="I762" s="202"/>
      <c r="J762" s="211"/>
      <c r="M762" s="179">
        <f>IF(E762="","",SUBTOTAL(3,$E$5:E762))</f>
        <v>654</v>
      </c>
    </row>
    <row r="763" spans="1:13" ht="33.6">
      <c r="A763" s="323"/>
      <c r="B763" s="198"/>
      <c r="C763" s="207"/>
      <c r="D763" s="207"/>
      <c r="E763" s="208" t="str">
        <f>_xlfn.CONCAT("QTHT chọn xuất bản hàm ETL. Hệ thống xuất bản  ",B755)</f>
        <v>QTHT chọn xuất bản hàm ETL. Hệ thống xuất bản  Hàm mở file csv</v>
      </c>
      <c r="F763" s="208"/>
      <c r="G763" s="207"/>
      <c r="H763" s="207"/>
      <c r="I763" s="202"/>
      <c r="J763" s="211"/>
      <c r="M763" s="179">
        <f>IF(E763="","",SUBTOTAL(3,$E$5:E763))</f>
        <v>655</v>
      </c>
    </row>
    <row r="764" spans="1:13">
      <c r="A764" s="324">
        <f>IF(C764="","",COUNTA($C$4:C764))</f>
        <v>86</v>
      </c>
      <c r="B764" s="237" t="s">
        <v>700</v>
      </c>
      <c r="C764" s="190" t="s">
        <v>321</v>
      </c>
      <c r="D764" s="190" t="s">
        <v>6</v>
      </c>
      <c r="E764" s="191"/>
      <c r="F764" s="191"/>
      <c r="G764" s="190" t="s">
        <v>18</v>
      </c>
      <c r="H764" s="194" t="str">
        <f>IF(I764&lt;&gt;"",IF(I764&lt;=3,"Đơn giản",IF(I764&lt;=7,"Trung bình","Phức tạp")),"")</f>
        <v>Phức tạp</v>
      </c>
      <c r="I764" s="310">
        <f>COUNTA(E765:E772)</f>
        <v>8</v>
      </c>
      <c r="M764" s="179" t="str">
        <f>IF(E764="","",SUBTOTAL(3,$E$6:E764))</f>
        <v/>
      </c>
    </row>
    <row r="765" spans="1:13" ht="33.6">
      <c r="A765" s="323"/>
      <c r="B765" s="198"/>
      <c r="C765" s="207"/>
      <c r="D765" s="207"/>
      <c r="E765" s="208" t="str">
        <f>_xlfn.CONCAT("QTHT chỉnh sửa thông tin. Hệ thống lưu lại thông tin mới của ",B764)</f>
        <v>QTHT chỉnh sửa thông tin. Hệ thống lưu lại thông tin mới của Hàm mở file excel</v>
      </c>
      <c r="F765" s="208"/>
      <c r="G765" s="207"/>
      <c r="H765" s="207"/>
      <c r="I765" s="186"/>
      <c r="J765" s="201"/>
      <c r="M765" s="179">
        <f>IF(E765="","",SUBTOTAL(3,$E$5:E765))</f>
        <v>656</v>
      </c>
    </row>
    <row r="766" spans="1:13" ht="33.6">
      <c r="A766" s="323"/>
      <c r="B766" s="198"/>
      <c r="C766" s="207"/>
      <c r="D766" s="207"/>
      <c r="E766" s="208" t="str">
        <f>_xlfn.CONCAT("QTHT cấu hình các tham số. Hệ thống lưu lại tham số của  ",B764)</f>
        <v>QTHT cấu hình các tham số. Hệ thống lưu lại tham số của  Hàm mở file excel</v>
      </c>
      <c r="F766" s="208"/>
      <c r="G766" s="207"/>
      <c r="H766" s="207"/>
      <c r="I766" s="186"/>
      <c r="J766" s="201"/>
      <c r="M766" s="179">
        <f>IF(E766="","",SUBTOTAL(3,$E$5:E766))</f>
        <v>657</v>
      </c>
    </row>
    <row r="767" spans="1:13" ht="50.4">
      <c r="A767" s="323"/>
      <c r="B767" s="198"/>
      <c r="C767" s="207"/>
      <c r="D767" s="207"/>
      <c r="E767" s="208" t="str">
        <f>_xlfn.CONCAT("QTHT xem/điều chỉnh code của hàm ETL, Hệ thống hiển thị code của hàm và cho phép người dùng điều chỉnh  ",B764)</f>
        <v>QTHT xem/điều chỉnh code của hàm ETL, Hệ thống hiển thị code của hàm và cho phép người dùng điều chỉnh  Hàm mở file excel</v>
      </c>
      <c r="F767" s="208"/>
      <c r="G767" s="207"/>
      <c r="H767" s="207"/>
      <c r="I767" s="186"/>
      <c r="J767" s="201"/>
      <c r="M767" s="179">
        <f>IF(E767="","",SUBTOTAL(3,$E$5:E767))</f>
        <v>658</v>
      </c>
    </row>
    <row r="768" spans="1:13" ht="50.4">
      <c r="A768" s="323"/>
      <c r="B768" s="198"/>
      <c r="C768" s="207"/>
      <c r="D768" s="207"/>
      <c r="E768" s="208" t="str">
        <f>_xlfn.CONCAT("QTHT cấu hình dữ liệu mẫu để kiểm thử hàm ETL. Hệt hống cho người dùng nhập/tải lên dữ liệu mẫu ",B764)</f>
        <v>QTHT cấu hình dữ liệu mẫu để kiểm thử hàm ETL. Hệt hống cho người dùng nhập/tải lên dữ liệu mẫu Hàm mở file excel</v>
      </c>
      <c r="F768" s="208"/>
      <c r="G768" s="207"/>
      <c r="H768" s="207"/>
      <c r="I768" s="186"/>
      <c r="J768" s="201"/>
      <c r="M768" s="179">
        <f>IF(E768="","",SUBTOTAL(3,$E$5:E768))</f>
        <v>659</v>
      </c>
    </row>
    <row r="769" spans="1:13" ht="33.6">
      <c r="A769" s="323"/>
      <c r="B769" s="198"/>
      <c r="C769" s="207"/>
      <c r="D769" s="207"/>
      <c r="E769" s="208" t="str">
        <f>_xlfn.CONCAT("QTHT chọn lưu. Hệ thống lưu thông tin cập nhật của  ",B764)</f>
        <v>QTHT chọn lưu. Hệ thống lưu thông tin cập nhật của  Hàm mở file excel</v>
      </c>
      <c r="F769" s="208"/>
      <c r="G769" s="207"/>
      <c r="H769" s="207"/>
      <c r="I769" s="202"/>
      <c r="J769" s="211"/>
      <c r="M769" s="179">
        <f>IF(E769="","",SUBTOTAL(3,$E$5:E769))</f>
        <v>660</v>
      </c>
    </row>
    <row r="770" spans="1:13" ht="33.6">
      <c r="A770" s="323"/>
      <c r="B770" s="198"/>
      <c r="C770" s="207"/>
      <c r="D770" s="207"/>
      <c r="E770" s="208" t="str">
        <f>_xlfn.CONCAT("QTHT chọn chạy thử hàm ETL. Hệ thống chạy thử trên dữ liệu mẫu của  ",B764)</f>
        <v>QTHT chọn chạy thử hàm ETL. Hệ thống chạy thử trên dữ liệu mẫu của  Hàm mở file excel</v>
      </c>
      <c r="F770" s="208"/>
      <c r="G770" s="207"/>
      <c r="H770" s="207"/>
      <c r="I770" s="202"/>
      <c r="J770" s="211"/>
      <c r="M770" s="179">
        <f>IF(E770="","",SUBTOTAL(3,$E$5:E770))</f>
        <v>661</v>
      </c>
    </row>
    <row r="771" spans="1:13" ht="33.6">
      <c r="A771" s="323"/>
      <c r="B771" s="198"/>
      <c r="C771" s="207"/>
      <c r="D771" s="207"/>
      <c r="E771" s="208" t="str">
        <f>_xlfn.CONCAT("QTHT chọn hiển thị kết quả. Hệ thống hiển thị kết quả chạy thử  ",B764)</f>
        <v>QTHT chọn hiển thị kết quả. Hệ thống hiển thị kết quả chạy thử  Hàm mở file excel</v>
      </c>
      <c r="F771" s="208"/>
      <c r="G771" s="207"/>
      <c r="H771" s="207"/>
      <c r="I771" s="202"/>
      <c r="J771" s="211"/>
      <c r="M771" s="179">
        <f>IF(E771="","",SUBTOTAL(3,$E$5:E771))</f>
        <v>662</v>
      </c>
    </row>
    <row r="772" spans="1:13" ht="33.6">
      <c r="A772" s="323"/>
      <c r="B772" s="198"/>
      <c r="C772" s="207"/>
      <c r="D772" s="207"/>
      <c r="E772" s="208" t="str">
        <f>_xlfn.CONCAT("QTHT chọn xuất bản hàm ETL. Hệ thống xuất bản  ",B764)</f>
        <v>QTHT chọn xuất bản hàm ETL. Hệ thống xuất bản  Hàm mở file excel</v>
      </c>
      <c r="F772" s="208"/>
      <c r="G772" s="207"/>
      <c r="H772" s="207"/>
      <c r="I772" s="202"/>
      <c r="J772" s="211"/>
      <c r="M772" s="179">
        <f>IF(E772="","",SUBTOTAL(3,$E$5:E772))</f>
        <v>663</v>
      </c>
    </row>
    <row r="773" spans="1:13">
      <c r="A773" s="324">
        <f>IF(C773="","",COUNTA($C$4:C773))</f>
        <v>87</v>
      </c>
      <c r="B773" s="237" t="s">
        <v>701</v>
      </c>
      <c r="C773" s="190" t="s">
        <v>321</v>
      </c>
      <c r="D773" s="190" t="s">
        <v>6</v>
      </c>
      <c r="E773" s="191"/>
      <c r="F773" s="191"/>
      <c r="G773" s="190" t="s">
        <v>18</v>
      </c>
      <c r="H773" s="194" t="str">
        <f>IF(I773&lt;&gt;"",IF(I773&lt;=3,"Đơn giản",IF(I773&lt;=7,"Trung bình","Phức tạp")),"")</f>
        <v>Phức tạp</v>
      </c>
      <c r="I773" s="310">
        <f>COUNTA(E774:E781)</f>
        <v>8</v>
      </c>
      <c r="M773" s="179" t="str">
        <f>IF(E773="","",SUBTOTAL(3,$E$6:E773))</f>
        <v/>
      </c>
    </row>
    <row r="774" spans="1:13" ht="33.6">
      <c r="A774" s="323"/>
      <c r="B774" s="198"/>
      <c r="C774" s="207"/>
      <c r="D774" s="207"/>
      <c r="E774" s="208" t="str">
        <f>_xlfn.CONCAT("QTHT chỉnh sửa thông tin. Hệ thống lưu lại thông tin mới của ",B773)</f>
        <v>QTHT chỉnh sửa thông tin. Hệ thống lưu lại thông tin mới của Hàm mở file parquet</v>
      </c>
      <c r="F774" s="208"/>
      <c r="G774" s="207"/>
      <c r="H774" s="207"/>
      <c r="I774" s="186"/>
      <c r="J774" s="201"/>
      <c r="M774" s="179">
        <f>IF(E774="","",SUBTOTAL(3,$E$5:E774))</f>
        <v>664</v>
      </c>
    </row>
    <row r="775" spans="1:13" ht="33.6">
      <c r="A775" s="323"/>
      <c r="B775" s="198"/>
      <c r="C775" s="207"/>
      <c r="D775" s="207"/>
      <c r="E775" s="208" t="str">
        <f>_xlfn.CONCAT("QTHT cấu hình các tham số. Hệ thống lưu lại tham số của  ",B773)</f>
        <v>QTHT cấu hình các tham số. Hệ thống lưu lại tham số của  Hàm mở file parquet</v>
      </c>
      <c r="F775" s="208"/>
      <c r="G775" s="207"/>
      <c r="H775" s="207"/>
      <c r="I775" s="186"/>
      <c r="J775" s="201"/>
      <c r="M775" s="179">
        <f>IF(E775="","",SUBTOTAL(3,$E$5:E775))</f>
        <v>665</v>
      </c>
    </row>
    <row r="776" spans="1:13" ht="50.4">
      <c r="A776" s="323"/>
      <c r="B776" s="198"/>
      <c r="C776" s="207"/>
      <c r="D776" s="207"/>
      <c r="E776" s="208" t="str">
        <f>_xlfn.CONCAT("QTHT xem/điều chỉnh code của hàm ETL, Hệ thống hiển thị code của hàm và cho phép người dùng điều chỉnh  ",B773)</f>
        <v>QTHT xem/điều chỉnh code của hàm ETL, Hệ thống hiển thị code của hàm và cho phép người dùng điều chỉnh  Hàm mở file parquet</v>
      </c>
      <c r="F776" s="208"/>
      <c r="G776" s="207"/>
      <c r="H776" s="207"/>
      <c r="I776" s="186"/>
      <c r="J776" s="201"/>
      <c r="M776" s="179">
        <f>IF(E776="","",SUBTOTAL(3,$E$5:E776))</f>
        <v>666</v>
      </c>
    </row>
    <row r="777" spans="1:13" ht="50.4">
      <c r="A777" s="323"/>
      <c r="B777" s="198"/>
      <c r="C777" s="207"/>
      <c r="D777" s="207"/>
      <c r="E777" s="208" t="str">
        <f>_xlfn.CONCAT("QTHT cấu hình dữ liệu mẫu để kiểm thử hàm ETL. Hệt hống cho người dùng nhập/tải lên dữ liệu mẫu ",B773)</f>
        <v>QTHT cấu hình dữ liệu mẫu để kiểm thử hàm ETL. Hệt hống cho người dùng nhập/tải lên dữ liệu mẫu Hàm mở file parquet</v>
      </c>
      <c r="F777" s="208"/>
      <c r="G777" s="207"/>
      <c r="H777" s="207"/>
      <c r="I777" s="186"/>
      <c r="J777" s="201"/>
      <c r="M777" s="179">
        <f>IF(E777="","",SUBTOTAL(3,$E$5:E777))</f>
        <v>667</v>
      </c>
    </row>
    <row r="778" spans="1:13" ht="33.6">
      <c r="A778" s="323"/>
      <c r="B778" s="198"/>
      <c r="C778" s="207"/>
      <c r="D778" s="207"/>
      <c r="E778" s="208" t="str">
        <f>_xlfn.CONCAT("QTHT chọn lưu. Hệ thống lưu thông tin cập nhật của  ",B773)</f>
        <v>QTHT chọn lưu. Hệ thống lưu thông tin cập nhật của  Hàm mở file parquet</v>
      </c>
      <c r="F778" s="208"/>
      <c r="G778" s="207"/>
      <c r="H778" s="207"/>
      <c r="I778" s="202"/>
      <c r="J778" s="211"/>
      <c r="M778" s="179">
        <f>IF(E778="","",SUBTOTAL(3,$E$5:E778))</f>
        <v>668</v>
      </c>
    </row>
    <row r="779" spans="1:13" ht="33.6">
      <c r="A779" s="323"/>
      <c r="B779" s="198"/>
      <c r="C779" s="207"/>
      <c r="D779" s="207"/>
      <c r="E779" s="208" t="str">
        <f>_xlfn.CONCAT("QTHT chọn chạy thử hàm ETL. Hệ thống chạy thử trên dữ liệu mẫu của  ",B773)</f>
        <v>QTHT chọn chạy thử hàm ETL. Hệ thống chạy thử trên dữ liệu mẫu của  Hàm mở file parquet</v>
      </c>
      <c r="F779" s="208"/>
      <c r="G779" s="207"/>
      <c r="H779" s="207"/>
      <c r="I779" s="202"/>
      <c r="J779" s="211"/>
      <c r="M779" s="179">
        <f>IF(E779="","",SUBTOTAL(3,$E$5:E779))</f>
        <v>669</v>
      </c>
    </row>
    <row r="780" spans="1:13" ht="33.6">
      <c r="A780" s="323"/>
      <c r="B780" s="198"/>
      <c r="C780" s="207"/>
      <c r="D780" s="207"/>
      <c r="E780" s="208" t="str">
        <f>_xlfn.CONCAT("QTHT chọn hiển thị kết quả. Hệ thống hiển thị kết quả chạy thử  ",B773)</f>
        <v>QTHT chọn hiển thị kết quả. Hệ thống hiển thị kết quả chạy thử  Hàm mở file parquet</v>
      </c>
      <c r="F780" s="208"/>
      <c r="G780" s="207"/>
      <c r="H780" s="207"/>
      <c r="I780" s="202"/>
      <c r="J780" s="211"/>
      <c r="M780" s="179">
        <f>IF(E780="","",SUBTOTAL(3,$E$5:E780))</f>
        <v>670</v>
      </c>
    </row>
    <row r="781" spans="1:13" ht="33.6">
      <c r="A781" s="323"/>
      <c r="B781" s="198"/>
      <c r="C781" s="207"/>
      <c r="D781" s="207"/>
      <c r="E781" s="208" t="str">
        <f>_xlfn.CONCAT("QTHT chọn xuất bản hàm ETL. Hệ thống xuất bản  ",B773)</f>
        <v>QTHT chọn xuất bản hàm ETL. Hệ thống xuất bản  Hàm mở file parquet</v>
      </c>
      <c r="F781" s="208"/>
      <c r="G781" s="207"/>
      <c r="H781" s="207"/>
      <c r="I781" s="202"/>
      <c r="J781" s="211"/>
      <c r="M781" s="179">
        <f>IF(E781="","",SUBTOTAL(3,$E$5:E781))</f>
        <v>671</v>
      </c>
    </row>
    <row r="782" spans="1:13">
      <c r="A782" s="324">
        <f>IF(C782="","",COUNTA($C$4:C782))</f>
        <v>88</v>
      </c>
      <c r="B782" s="237" t="s">
        <v>702</v>
      </c>
      <c r="C782" s="190" t="s">
        <v>321</v>
      </c>
      <c r="D782" s="190" t="s">
        <v>6</v>
      </c>
      <c r="E782" s="191"/>
      <c r="F782" s="191"/>
      <c r="G782" s="190" t="s">
        <v>18</v>
      </c>
      <c r="H782" s="194" t="str">
        <f>IF(I782&lt;&gt;"",IF(I782&lt;=3,"Đơn giản",IF(I782&lt;=7,"Trung bình","Phức tạp")),"")</f>
        <v>Phức tạp</v>
      </c>
      <c r="I782" s="310">
        <f>COUNTA(E783:E790)</f>
        <v>8</v>
      </c>
      <c r="M782" s="179" t="str">
        <f>IF(E782="","",SUBTOTAL(3,$E$6:E782))</f>
        <v/>
      </c>
    </row>
    <row r="783" spans="1:13" ht="33.6">
      <c r="A783" s="323"/>
      <c r="B783" s="198"/>
      <c r="C783" s="207"/>
      <c r="D783" s="207"/>
      <c r="E783" s="208" t="str">
        <f>_xlfn.CONCAT("QTHT chỉnh sửa thông tin. Hệ thống lưu lại thông tin mới của ",B782)</f>
        <v>QTHT chỉnh sửa thông tin. Hệ thống lưu lại thông tin mới của Hàm mở file avro</v>
      </c>
      <c r="F783" s="208"/>
      <c r="G783" s="207"/>
      <c r="H783" s="207"/>
      <c r="I783" s="186"/>
      <c r="J783" s="201"/>
      <c r="M783" s="179">
        <f>IF(E783="","",SUBTOTAL(3,$E$5:E783))</f>
        <v>672</v>
      </c>
    </row>
    <row r="784" spans="1:13" ht="33.6">
      <c r="A784" s="323"/>
      <c r="B784" s="198"/>
      <c r="C784" s="207"/>
      <c r="D784" s="207"/>
      <c r="E784" s="208" t="str">
        <f>_xlfn.CONCAT("QTHT cấu hình các tham số. Hệ thống lưu lại tham số của  ",B782)</f>
        <v>QTHT cấu hình các tham số. Hệ thống lưu lại tham số của  Hàm mở file avro</v>
      </c>
      <c r="F784" s="208"/>
      <c r="G784" s="207"/>
      <c r="H784" s="207"/>
      <c r="I784" s="186"/>
      <c r="J784" s="201"/>
      <c r="M784" s="179">
        <f>IF(E784="","",SUBTOTAL(3,$E$5:E784))</f>
        <v>673</v>
      </c>
    </row>
    <row r="785" spans="1:13" ht="50.4">
      <c r="A785" s="323"/>
      <c r="B785" s="198"/>
      <c r="C785" s="207"/>
      <c r="D785" s="207"/>
      <c r="E785" s="208" t="str">
        <f>_xlfn.CONCAT("QTHT xem/điều chỉnh code của hàm ETL, Hệ thống hiển thị code của hàm và cho phép người dùng điều chỉnh  ",B782)</f>
        <v>QTHT xem/điều chỉnh code của hàm ETL, Hệ thống hiển thị code của hàm và cho phép người dùng điều chỉnh  Hàm mở file avro</v>
      </c>
      <c r="F785" s="208"/>
      <c r="G785" s="207"/>
      <c r="H785" s="207"/>
      <c r="I785" s="186"/>
      <c r="J785" s="201"/>
      <c r="M785" s="179">
        <f>IF(E785="","",SUBTOTAL(3,$E$5:E785))</f>
        <v>674</v>
      </c>
    </row>
    <row r="786" spans="1:13" ht="50.4">
      <c r="A786" s="323"/>
      <c r="B786" s="198"/>
      <c r="C786" s="207"/>
      <c r="D786" s="207"/>
      <c r="E786" s="208" t="str">
        <f>_xlfn.CONCAT("QTHT cấu hình dữ liệu mẫu để kiểm thử hàm ETL. Hệt hống cho người dùng nhập/tải lên dữ liệu mẫu ",B782)</f>
        <v>QTHT cấu hình dữ liệu mẫu để kiểm thử hàm ETL. Hệt hống cho người dùng nhập/tải lên dữ liệu mẫu Hàm mở file avro</v>
      </c>
      <c r="F786" s="208"/>
      <c r="G786" s="207"/>
      <c r="H786" s="207"/>
      <c r="I786" s="186"/>
      <c r="J786" s="201"/>
      <c r="M786" s="179">
        <f>IF(E786="","",SUBTOTAL(3,$E$5:E786))</f>
        <v>675</v>
      </c>
    </row>
    <row r="787" spans="1:13" ht="33.6">
      <c r="A787" s="323"/>
      <c r="B787" s="198"/>
      <c r="C787" s="207"/>
      <c r="D787" s="207"/>
      <c r="E787" s="208" t="str">
        <f>_xlfn.CONCAT("QTHT chọn lưu. Hệ thống lưu thông tin cập nhật của  ",B782)</f>
        <v>QTHT chọn lưu. Hệ thống lưu thông tin cập nhật của  Hàm mở file avro</v>
      </c>
      <c r="F787" s="208"/>
      <c r="G787" s="207"/>
      <c r="H787" s="207"/>
      <c r="I787" s="202"/>
      <c r="J787" s="211"/>
      <c r="M787" s="179">
        <f>IF(E787="","",SUBTOTAL(3,$E$5:E787))</f>
        <v>676</v>
      </c>
    </row>
    <row r="788" spans="1:13" ht="33.6">
      <c r="A788" s="323"/>
      <c r="B788" s="198"/>
      <c r="C788" s="207"/>
      <c r="D788" s="207"/>
      <c r="E788" s="208" t="str">
        <f>_xlfn.CONCAT("QTHT chọn chạy thử hàm ETL. Hệ thống chạy thử trên dữ liệu mẫu của  ",B782)</f>
        <v>QTHT chọn chạy thử hàm ETL. Hệ thống chạy thử trên dữ liệu mẫu của  Hàm mở file avro</v>
      </c>
      <c r="F788" s="208"/>
      <c r="G788" s="207"/>
      <c r="H788" s="207"/>
      <c r="I788" s="202"/>
      <c r="J788" s="211"/>
      <c r="M788" s="179">
        <f>IF(E788="","",SUBTOTAL(3,$E$5:E788))</f>
        <v>677</v>
      </c>
    </row>
    <row r="789" spans="1:13" ht="33.6">
      <c r="A789" s="323"/>
      <c r="B789" s="198"/>
      <c r="C789" s="207"/>
      <c r="D789" s="207"/>
      <c r="E789" s="208" t="str">
        <f>_xlfn.CONCAT("QTHT chọn hiển thị kết quả. Hệ thống hiển thị kết quả chạy thử  ",B782)</f>
        <v>QTHT chọn hiển thị kết quả. Hệ thống hiển thị kết quả chạy thử  Hàm mở file avro</v>
      </c>
      <c r="F789" s="208"/>
      <c r="G789" s="207"/>
      <c r="H789" s="207"/>
      <c r="I789" s="202"/>
      <c r="J789" s="211"/>
      <c r="M789" s="179">
        <f>IF(E789="","",SUBTOTAL(3,$E$5:E789))</f>
        <v>678</v>
      </c>
    </row>
    <row r="790" spans="1:13" ht="33.6">
      <c r="A790" s="323"/>
      <c r="B790" s="198"/>
      <c r="C790" s="207"/>
      <c r="D790" s="207"/>
      <c r="E790" s="208" t="str">
        <f>_xlfn.CONCAT("QTHT chọn xuất bản hàm ETL. Hệ thống xuất bản  ",B782)</f>
        <v>QTHT chọn xuất bản hàm ETL. Hệ thống xuất bản  Hàm mở file avro</v>
      </c>
      <c r="F790" s="208"/>
      <c r="G790" s="207"/>
      <c r="H790" s="207"/>
      <c r="I790" s="202"/>
      <c r="J790" s="211"/>
      <c r="M790" s="179">
        <f>IF(E790="","",SUBTOTAL(3,$E$5:E790))</f>
        <v>679</v>
      </c>
    </row>
    <row r="791" spans="1:13">
      <c r="A791" s="324">
        <f>IF(C791="","",COUNTA($C$4:C791))</f>
        <v>89</v>
      </c>
      <c r="B791" s="237" t="s">
        <v>703</v>
      </c>
      <c r="C791" s="190" t="s">
        <v>321</v>
      </c>
      <c r="D791" s="190" t="s">
        <v>6</v>
      </c>
      <c r="E791" s="191"/>
      <c r="F791" s="191"/>
      <c r="G791" s="190" t="s">
        <v>18</v>
      </c>
      <c r="H791" s="194" t="str">
        <f>IF(I791&lt;&gt;"",IF(I791&lt;=3,"Đơn giản",IF(I791&lt;=7,"Trung bình","Phức tạp")),"")</f>
        <v>Phức tạp</v>
      </c>
      <c r="I791" s="310">
        <f>COUNTA(E792:E799)</f>
        <v>8</v>
      </c>
      <c r="M791" s="179" t="str">
        <f>IF(E791="","",SUBTOTAL(3,$E$6:E791))</f>
        <v/>
      </c>
    </row>
    <row r="792" spans="1:13" ht="33.6">
      <c r="A792" s="323"/>
      <c r="B792" s="198"/>
      <c r="C792" s="207"/>
      <c r="D792" s="207"/>
      <c r="E792" s="208" t="str">
        <f>_xlfn.CONCAT("QTHT chỉnh sửa thông tin. Hệ thống lưu lại thông tin mới của ",B791)</f>
        <v>QTHT chỉnh sửa thông tin. Hệ thống lưu lại thông tin mới của Hàm mở file txt</v>
      </c>
      <c r="F792" s="208"/>
      <c r="G792" s="207"/>
      <c r="H792" s="207"/>
      <c r="I792" s="186"/>
      <c r="J792" s="201"/>
      <c r="M792" s="179">
        <f>IF(E792="","",SUBTOTAL(3,$E$5:E792))</f>
        <v>680</v>
      </c>
    </row>
    <row r="793" spans="1:13" ht="33.6">
      <c r="A793" s="323"/>
      <c r="B793" s="198"/>
      <c r="C793" s="207"/>
      <c r="D793" s="207"/>
      <c r="E793" s="208" t="str">
        <f>_xlfn.CONCAT("QTHT cấu hình các tham số. Hệ thống lưu lại tham số của  ",B791)</f>
        <v>QTHT cấu hình các tham số. Hệ thống lưu lại tham số của  Hàm mở file txt</v>
      </c>
      <c r="F793" s="208"/>
      <c r="G793" s="207"/>
      <c r="H793" s="207"/>
      <c r="I793" s="186"/>
      <c r="J793" s="201"/>
      <c r="M793" s="179">
        <f>IF(E793="","",SUBTOTAL(3,$E$5:E793))</f>
        <v>681</v>
      </c>
    </row>
    <row r="794" spans="1:13" ht="50.4">
      <c r="A794" s="323"/>
      <c r="B794" s="198"/>
      <c r="C794" s="207"/>
      <c r="D794" s="207"/>
      <c r="E794" s="208" t="str">
        <f>_xlfn.CONCAT("QTHT xem/điều chỉnh code của hàm ETL, Hệ thống hiển thị code của hàm và cho phép người dùng điều chỉnh  ",B791)</f>
        <v>QTHT xem/điều chỉnh code của hàm ETL, Hệ thống hiển thị code của hàm và cho phép người dùng điều chỉnh  Hàm mở file txt</v>
      </c>
      <c r="F794" s="208"/>
      <c r="G794" s="207"/>
      <c r="H794" s="207"/>
      <c r="I794" s="186"/>
      <c r="J794" s="201"/>
      <c r="M794" s="179">
        <f>IF(E794="","",SUBTOTAL(3,$E$5:E794))</f>
        <v>682</v>
      </c>
    </row>
    <row r="795" spans="1:13" ht="50.4">
      <c r="A795" s="323"/>
      <c r="B795" s="198"/>
      <c r="C795" s="207"/>
      <c r="D795" s="207"/>
      <c r="E795" s="208" t="str">
        <f>_xlfn.CONCAT("QTHT cấu hình dữ liệu mẫu để kiểm thử hàm ETL. Hệt hống cho người dùng nhập/tải lên dữ liệu mẫu ",B791)</f>
        <v>QTHT cấu hình dữ liệu mẫu để kiểm thử hàm ETL. Hệt hống cho người dùng nhập/tải lên dữ liệu mẫu Hàm mở file txt</v>
      </c>
      <c r="F795" s="208"/>
      <c r="G795" s="207"/>
      <c r="H795" s="207"/>
      <c r="I795" s="186"/>
      <c r="J795" s="201"/>
      <c r="M795" s="179">
        <f>IF(E795="","",SUBTOTAL(3,$E$5:E795))</f>
        <v>683</v>
      </c>
    </row>
    <row r="796" spans="1:13" ht="33.6">
      <c r="A796" s="323"/>
      <c r="B796" s="198"/>
      <c r="C796" s="207"/>
      <c r="D796" s="207"/>
      <c r="E796" s="208" t="str">
        <f>_xlfn.CONCAT("QTHT chọn lưu. Hệ thống lưu thông tin cập nhật của  ",B791)</f>
        <v>QTHT chọn lưu. Hệ thống lưu thông tin cập nhật của  Hàm mở file txt</v>
      </c>
      <c r="F796" s="208"/>
      <c r="G796" s="207"/>
      <c r="H796" s="207"/>
      <c r="I796" s="202"/>
      <c r="J796" s="211"/>
      <c r="M796" s="179">
        <f>IF(E796="","",SUBTOTAL(3,$E$5:E796))</f>
        <v>684</v>
      </c>
    </row>
    <row r="797" spans="1:13" ht="33.6">
      <c r="A797" s="323"/>
      <c r="B797" s="198"/>
      <c r="C797" s="207"/>
      <c r="D797" s="207"/>
      <c r="E797" s="208" t="str">
        <f>_xlfn.CONCAT("QTHT chọn chạy thử hàm ETL. Hệ thống chạy thử trên dữ liệu mẫu của  ",B791)</f>
        <v>QTHT chọn chạy thử hàm ETL. Hệ thống chạy thử trên dữ liệu mẫu của  Hàm mở file txt</v>
      </c>
      <c r="F797" s="208"/>
      <c r="G797" s="207"/>
      <c r="H797" s="207"/>
      <c r="I797" s="202"/>
      <c r="J797" s="211"/>
      <c r="M797" s="179">
        <f>IF(E797="","",SUBTOTAL(3,$E$5:E797))</f>
        <v>685</v>
      </c>
    </row>
    <row r="798" spans="1:13" ht="33.6">
      <c r="A798" s="323"/>
      <c r="B798" s="198"/>
      <c r="C798" s="207"/>
      <c r="D798" s="207"/>
      <c r="E798" s="208" t="str">
        <f>_xlfn.CONCAT("QTHT chọn hiển thị kết quả. Hệ thống hiển thị kết quả chạy thử  ",B791)</f>
        <v>QTHT chọn hiển thị kết quả. Hệ thống hiển thị kết quả chạy thử  Hàm mở file txt</v>
      </c>
      <c r="F798" s="208"/>
      <c r="G798" s="207"/>
      <c r="H798" s="207"/>
      <c r="I798" s="202"/>
      <c r="J798" s="211"/>
      <c r="M798" s="179">
        <f>IF(E798="","",SUBTOTAL(3,$E$5:E798))</f>
        <v>686</v>
      </c>
    </row>
    <row r="799" spans="1:13" ht="33.6">
      <c r="A799" s="323"/>
      <c r="B799" s="198"/>
      <c r="C799" s="207"/>
      <c r="D799" s="207"/>
      <c r="E799" s="208" t="str">
        <f>_xlfn.CONCAT("QTHT chọn xuất bản hàm ETL. Hệ thống xuất bản  ",B791)</f>
        <v>QTHT chọn xuất bản hàm ETL. Hệ thống xuất bản  Hàm mở file txt</v>
      </c>
      <c r="F799" s="208"/>
      <c r="G799" s="207"/>
      <c r="H799" s="207"/>
      <c r="I799" s="202"/>
      <c r="J799" s="211"/>
      <c r="M799" s="179">
        <f>IF(E799="","",SUBTOTAL(3,$E$5:E799))</f>
        <v>687</v>
      </c>
    </row>
    <row r="800" spans="1:13">
      <c r="A800" s="324">
        <f>IF(C800="","",COUNTA($C$4:C800))</f>
        <v>90</v>
      </c>
      <c r="B800" s="237" t="s">
        <v>704</v>
      </c>
      <c r="C800" s="190" t="s">
        <v>321</v>
      </c>
      <c r="D800" s="190" t="s">
        <v>6</v>
      </c>
      <c r="E800" s="191"/>
      <c r="F800" s="191"/>
      <c r="G800" s="190" t="s">
        <v>18</v>
      </c>
      <c r="H800" s="194" t="str">
        <f>IF(I800&lt;&gt;"",IF(I800&lt;=3,"Đơn giản",IF(I800&lt;=7,"Trung bình","Phức tạp")),"")</f>
        <v>Phức tạp</v>
      </c>
      <c r="I800" s="310">
        <f>COUNTA(E801:E808)</f>
        <v>8</v>
      </c>
      <c r="M800" s="179" t="str">
        <f>IF(E800="","",SUBTOTAL(3,$E$6:E800))</f>
        <v/>
      </c>
    </row>
    <row r="801" spans="1:13" ht="33.6">
      <c r="A801" s="323"/>
      <c r="B801" s="198"/>
      <c r="C801" s="207"/>
      <c r="D801" s="207"/>
      <c r="E801" s="208" t="str">
        <f>_xlfn.CONCAT("QTHT chỉnh sửa thông tin. Hệ thống lưu lại thông tin mới của ",B800)</f>
        <v>QTHT chỉnh sửa thông tin. Hệ thống lưu lại thông tin mới của Hàm sửa tên file</v>
      </c>
      <c r="F801" s="208"/>
      <c r="G801" s="207"/>
      <c r="H801" s="207"/>
      <c r="I801" s="186"/>
      <c r="J801" s="201"/>
      <c r="M801" s="179">
        <f>IF(E801="","",SUBTOTAL(3,$E$5:E801))</f>
        <v>688</v>
      </c>
    </row>
    <row r="802" spans="1:13" ht="33.6">
      <c r="A802" s="323"/>
      <c r="B802" s="198"/>
      <c r="C802" s="207"/>
      <c r="D802" s="207"/>
      <c r="E802" s="208" t="str">
        <f>_xlfn.CONCAT("QTHT cấu hình các tham số. Hệ thống lưu lại tham số của  ",B800)</f>
        <v>QTHT cấu hình các tham số. Hệ thống lưu lại tham số của  Hàm sửa tên file</v>
      </c>
      <c r="F802" s="208"/>
      <c r="G802" s="207"/>
      <c r="H802" s="207"/>
      <c r="I802" s="186"/>
      <c r="J802" s="201"/>
      <c r="M802" s="179">
        <f>IF(E802="","",SUBTOTAL(3,$E$5:E802))</f>
        <v>689</v>
      </c>
    </row>
    <row r="803" spans="1:13" ht="50.4">
      <c r="A803" s="323"/>
      <c r="B803" s="198"/>
      <c r="C803" s="207"/>
      <c r="D803" s="207"/>
      <c r="E803" s="208" t="str">
        <f>_xlfn.CONCAT("QTHT xem/điều chỉnh code của hàm ETL, Hệ thống hiển thị code của hàm và cho phép người dùng điều chỉnh  ",B800)</f>
        <v>QTHT xem/điều chỉnh code của hàm ETL, Hệ thống hiển thị code của hàm và cho phép người dùng điều chỉnh  Hàm sửa tên file</v>
      </c>
      <c r="F803" s="208"/>
      <c r="G803" s="207"/>
      <c r="H803" s="207"/>
      <c r="I803" s="186"/>
      <c r="J803" s="201"/>
      <c r="M803" s="179">
        <f>IF(E803="","",SUBTOTAL(3,$E$5:E803))</f>
        <v>690</v>
      </c>
    </row>
    <row r="804" spans="1:13" ht="50.4">
      <c r="A804" s="323"/>
      <c r="B804" s="198"/>
      <c r="C804" s="207"/>
      <c r="D804" s="207"/>
      <c r="E804" s="208" t="str">
        <f>_xlfn.CONCAT("QTHT cấu hình dữ liệu mẫu để kiểm thử hàm ETL. Hệt hống cho người dùng nhập/tải lên dữ liệu mẫu ",B800)</f>
        <v>QTHT cấu hình dữ liệu mẫu để kiểm thử hàm ETL. Hệt hống cho người dùng nhập/tải lên dữ liệu mẫu Hàm sửa tên file</v>
      </c>
      <c r="F804" s="208"/>
      <c r="G804" s="207"/>
      <c r="H804" s="207"/>
      <c r="I804" s="186"/>
      <c r="J804" s="201"/>
      <c r="M804" s="179">
        <f>IF(E804="","",SUBTOTAL(3,$E$5:E804))</f>
        <v>691</v>
      </c>
    </row>
    <row r="805" spans="1:13" ht="33.6">
      <c r="A805" s="323"/>
      <c r="B805" s="198"/>
      <c r="C805" s="207"/>
      <c r="D805" s="207"/>
      <c r="E805" s="208" t="str">
        <f>_xlfn.CONCAT("QTHT chọn lưu. Hệ thống lưu thông tin cập nhật của  ",B800)</f>
        <v>QTHT chọn lưu. Hệ thống lưu thông tin cập nhật của  Hàm sửa tên file</v>
      </c>
      <c r="F805" s="208"/>
      <c r="G805" s="207"/>
      <c r="H805" s="207"/>
      <c r="I805" s="202"/>
      <c r="J805" s="211"/>
      <c r="M805" s="179">
        <f>IF(E805="","",SUBTOTAL(3,$E$5:E805))</f>
        <v>692</v>
      </c>
    </row>
    <row r="806" spans="1:13" ht="33.6">
      <c r="A806" s="323"/>
      <c r="B806" s="198"/>
      <c r="C806" s="207"/>
      <c r="D806" s="207"/>
      <c r="E806" s="208" t="str">
        <f>_xlfn.CONCAT("QTHT chọn chạy thử hàm ETL. Hệ thống chạy thử trên dữ liệu mẫu của  ",B800)</f>
        <v>QTHT chọn chạy thử hàm ETL. Hệ thống chạy thử trên dữ liệu mẫu của  Hàm sửa tên file</v>
      </c>
      <c r="F806" s="208"/>
      <c r="G806" s="207"/>
      <c r="H806" s="207"/>
      <c r="I806" s="202"/>
      <c r="J806" s="211"/>
      <c r="M806" s="179">
        <f>IF(E806="","",SUBTOTAL(3,$E$5:E806))</f>
        <v>693</v>
      </c>
    </row>
    <row r="807" spans="1:13" ht="33.6">
      <c r="A807" s="323"/>
      <c r="B807" s="198"/>
      <c r="C807" s="207"/>
      <c r="D807" s="207"/>
      <c r="E807" s="208" t="str">
        <f>_xlfn.CONCAT("QTHT chọn hiển thị kết quả. Hệ thống hiển thị kết quả chạy thử  ",B800)</f>
        <v>QTHT chọn hiển thị kết quả. Hệ thống hiển thị kết quả chạy thử  Hàm sửa tên file</v>
      </c>
      <c r="F807" s="208"/>
      <c r="G807" s="207"/>
      <c r="H807" s="207"/>
      <c r="I807" s="202"/>
      <c r="J807" s="211"/>
      <c r="M807" s="179">
        <f>IF(E807="","",SUBTOTAL(3,$E$5:E807))</f>
        <v>694</v>
      </c>
    </row>
    <row r="808" spans="1:13" ht="33.6">
      <c r="A808" s="323"/>
      <c r="B808" s="198"/>
      <c r="C808" s="207"/>
      <c r="D808" s="207"/>
      <c r="E808" s="208" t="str">
        <f>_xlfn.CONCAT("QTHT chọn xuất bản hàm ETL. Hệ thống xuất bản  ",B800)</f>
        <v>QTHT chọn xuất bản hàm ETL. Hệ thống xuất bản  Hàm sửa tên file</v>
      </c>
      <c r="F808" s="208"/>
      <c r="G808" s="207"/>
      <c r="H808" s="207"/>
      <c r="I808" s="202"/>
      <c r="J808" s="211"/>
      <c r="M808" s="179">
        <f>IF(E808="","",SUBTOTAL(3,$E$5:E808))</f>
        <v>695</v>
      </c>
    </row>
    <row r="809" spans="1:13" ht="33.6">
      <c r="A809" s="324">
        <f>IF(C809="","",COUNTA($C$4:C809))</f>
        <v>91</v>
      </c>
      <c r="B809" s="237" t="s">
        <v>705</v>
      </c>
      <c r="C809" s="190" t="s">
        <v>321</v>
      </c>
      <c r="D809" s="190" t="s">
        <v>6</v>
      </c>
      <c r="E809" s="191"/>
      <c r="F809" s="191"/>
      <c r="G809" s="190" t="s">
        <v>18</v>
      </c>
      <c r="H809" s="194" t="str">
        <f>IF(I809&lt;&gt;"",IF(I809&lt;=3,"Đơn giản",IF(I809&lt;=7,"Trung bình","Phức tạp")),"")</f>
        <v>Phức tạp</v>
      </c>
      <c r="I809" s="310">
        <f>COUNTA(E810:E817)</f>
        <v>8</v>
      </c>
      <c r="M809" s="179" t="str">
        <f>IF(E809="","",SUBTOTAL(3,$E$6:E809))</f>
        <v/>
      </c>
    </row>
    <row r="810" spans="1:13" ht="33.6">
      <c r="A810" s="323"/>
      <c r="B810" s="198"/>
      <c r="C810" s="207"/>
      <c r="D810" s="207"/>
      <c r="E810" s="208" t="str">
        <f>_xlfn.CONCAT("QTHT chỉnh sửa thông tin. Hệ thống lưu lại thông tin mới của ",B809)</f>
        <v>QTHT chỉnh sửa thông tin. Hệ thống lưu lại thông tin mới của Hàm chuyển file sang server khác</v>
      </c>
      <c r="F810" s="208"/>
      <c r="G810" s="207"/>
      <c r="H810" s="207"/>
      <c r="I810" s="186"/>
      <c r="J810" s="201"/>
      <c r="M810" s="179">
        <f>IF(E810="","",SUBTOTAL(3,$E$5:E810))</f>
        <v>696</v>
      </c>
    </row>
    <row r="811" spans="1:13" ht="33.6">
      <c r="A811" s="323"/>
      <c r="B811" s="198"/>
      <c r="C811" s="207"/>
      <c r="D811" s="207"/>
      <c r="E811" s="208" t="str">
        <f>_xlfn.CONCAT("QTHT cấu hình các tham số. Hệ thống lưu lại tham số của  ",B809)</f>
        <v>QTHT cấu hình các tham số. Hệ thống lưu lại tham số của  Hàm chuyển file sang server khác</v>
      </c>
      <c r="F811" s="208"/>
      <c r="G811" s="207"/>
      <c r="H811" s="207"/>
      <c r="I811" s="186"/>
      <c r="J811" s="201"/>
      <c r="M811" s="179">
        <f>IF(E811="","",SUBTOTAL(3,$E$5:E811))</f>
        <v>697</v>
      </c>
    </row>
    <row r="812" spans="1:13" ht="50.4">
      <c r="A812" s="323"/>
      <c r="B812" s="198"/>
      <c r="C812" s="207"/>
      <c r="D812" s="207"/>
      <c r="E812" s="208" t="str">
        <f>_xlfn.CONCAT("QTHT xem/điều chỉnh code của hàm ETL, Hệ thống hiển thị code của hàm và cho phép người dùng điều chỉnh  ",B809)</f>
        <v>QTHT xem/điều chỉnh code của hàm ETL, Hệ thống hiển thị code của hàm và cho phép người dùng điều chỉnh  Hàm chuyển file sang server khác</v>
      </c>
      <c r="F812" s="208"/>
      <c r="G812" s="207"/>
      <c r="H812" s="207"/>
      <c r="I812" s="186"/>
      <c r="J812" s="201"/>
      <c r="M812" s="179">
        <f>IF(E812="","",SUBTOTAL(3,$E$5:E812))</f>
        <v>698</v>
      </c>
    </row>
    <row r="813" spans="1:13" ht="50.4">
      <c r="A813" s="323"/>
      <c r="B813" s="198"/>
      <c r="C813" s="207"/>
      <c r="D813" s="207"/>
      <c r="E813" s="208" t="str">
        <f>_xlfn.CONCAT("QTHT cấu hình dữ liệu mẫu để kiểm thử hàm ETL. Hệt hống cho người dùng nhập/tải lên dữ liệu mẫu ",B809)</f>
        <v>QTHT cấu hình dữ liệu mẫu để kiểm thử hàm ETL. Hệt hống cho người dùng nhập/tải lên dữ liệu mẫu Hàm chuyển file sang server khác</v>
      </c>
      <c r="F813" s="208"/>
      <c r="G813" s="207"/>
      <c r="H813" s="207"/>
      <c r="I813" s="186"/>
      <c r="J813" s="201"/>
      <c r="M813" s="179">
        <f>IF(E813="","",SUBTOTAL(3,$E$5:E813))</f>
        <v>699</v>
      </c>
    </row>
    <row r="814" spans="1:13" ht="33.6">
      <c r="A814" s="323"/>
      <c r="B814" s="198"/>
      <c r="C814" s="207"/>
      <c r="D814" s="207"/>
      <c r="E814" s="208" t="str">
        <f>_xlfn.CONCAT("QTHT chọn lưu. Hệ thống lưu thông tin cập nhật của  ",B809)</f>
        <v>QTHT chọn lưu. Hệ thống lưu thông tin cập nhật của  Hàm chuyển file sang server khác</v>
      </c>
      <c r="F814" s="208"/>
      <c r="G814" s="207"/>
      <c r="H814" s="207"/>
      <c r="I814" s="202"/>
      <c r="J814" s="211"/>
      <c r="M814" s="179">
        <f>IF(E814="","",SUBTOTAL(3,$E$5:E814))</f>
        <v>700</v>
      </c>
    </row>
    <row r="815" spans="1:13" ht="33.6">
      <c r="A815" s="323"/>
      <c r="B815" s="198"/>
      <c r="C815" s="207"/>
      <c r="D815" s="207"/>
      <c r="E815" s="208" t="str">
        <f>_xlfn.CONCAT("QTHT chọn chạy thử hàm ETL. Hệ thống chạy thử trên dữ liệu mẫu của  ",B809)</f>
        <v>QTHT chọn chạy thử hàm ETL. Hệ thống chạy thử trên dữ liệu mẫu của  Hàm chuyển file sang server khác</v>
      </c>
      <c r="F815" s="208"/>
      <c r="G815" s="207"/>
      <c r="H815" s="207"/>
      <c r="I815" s="202"/>
      <c r="J815" s="211"/>
      <c r="M815" s="179">
        <f>IF(E815="","",SUBTOTAL(3,$E$5:E815))</f>
        <v>701</v>
      </c>
    </row>
    <row r="816" spans="1:13" ht="33.6">
      <c r="A816" s="323"/>
      <c r="B816" s="198"/>
      <c r="C816" s="207"/>
      <c r="D816" s="207"/>
      <c r="E816" s="208" t="str">
        <f>_xlfn.CONCAT("QTHT chọn hiển thị kết quả. Hệ thống hiển thị kết quả chạy thử  ",B809)</f>
        <v>QTHT chọn hiển thị kết quả. Hệ thống hiển thị kết quả chạy thử  Hàm chuyển file sang server khác</v>
      </c>
      <c r="F816" s="208"/>
      <c r="G816" s="207"/>
      <c r="H816" s="207"/>
      <c r="I816" s="202"/>
      <c r="J816" s="211"/>
      <c r="M816" s="179">
        <f>IF(E816="","",SUBTOTAL(3,$E$5:E816))</f>
        <v>702</v>
      </c>
    </row>
    <row r="817" spans="1:13" ht="33.6">
      <c r="A817" s="323"/>
      <c r="B817" s="198"/>
      <c r="C817" s="207"/>
      <c r="D817" s="207"/>
      <c r="E817" s="208" t="str">
        <f>_xlfn.CONCAT("QTHT chọn xuất bản hàm ETL. Hệ thống xuất bản  ",B809)</f>
        <v>QTHT chọn xuất bản hàm ETL. Hệ thống xuất bản  Hàm chuyển file sang server khác</v>
      </c>
      <c r="F817" s="208"/>
      <c r="G817" s="207"/>
      <c r="H817" s="207"/>
      <c r="I817" s="202"/>
      <c r="J817" s="211"/>
      <c r="M817" s="179">
        <f>IF(E817="","",SUBTOTAL(3,$E$5:E817))</f>
        <v>703</v>
      </c>
    </row>
    <row r="818" spans="1:13" ht="33.6">
      <c r="A818" s="324">
        <f>IF(C818="","",COUNTA($C$4:C818))</f>
        <v>92</v>
      </c>
      <c r="B818" s="237" t="s">
        <v>706</v>
      </c>
      <c r="C818" s="190" t="s">
        <v>321</v>
      </c>
      <c r="D818" s="190" t="s">
        <v>6</v>
      </c>
      <c r="E818" s="191"/>
      <c r="F818" s="191"/>
      <c r="G818" s="190" t="s">
        <v>18</v>
      </c>
      <c r="H818" s="194" t="str">
        <f>IF(I818&lt;&gt;"",IF(I818&lt;=3,"Đơn giản",IF(I818&lt;=7,"Trung bình","Phức tạp")),"")</f>
        <v>Phức tạp</v>
      </c>
      <c r="I818" s="310">
        <f>COUNTA(E819:E826)</f>
        <v>8</v>
      </c>
      <c r="M818" s="179" t="str">
        <f>IF(E818="","",SUBTOTAL(3,$E$6:E818))</f>
        <v/>
      </c>
    </row>
    <row r="819" spans="1:13" ht="33.6">
      <c r="A819" s="323"/>
      <c r="B819" s="198"/>
      <c r="C819" s="207"/>
      <c r="D819" s="207"/>
      <c r="E819" s="208" t="str">
        <f>_xlfn.CONCAT("QTHT chỉnh sửa thông tin. Hệ thống lưu lại thông tin mới của ",B818)</f>
        <v>QTHT chỉnh sửa thông tin. Hệ thống lưu lại thông tin mới của Hàm copy file sang server khác</v>
      </c>
      <c r="F819" s="208"/>
      <c r="G819" s="207"/>
      <c r="H819" s="207"/>
      <c r="I819" s="186"/>
      <c r="J819" s="201"/>
      <c r="M819" s="179">
        <f>IF(E819="","",SUBTOTAL(3,$E$5:E819))</f>
        <v>704</v>
      </c>
    </row>
    <row r="820" spans="1:13" ht="33.6">
      <c r="A820" s="323"/>
      <c r="B820" s="198"/>
      <c r="C820" s="207"/>
      <c r="D820" s="207"/>
      <c r="E820" s="208" t="str">
        <f>_xlfn.CONCAT("QTHT cấu hình các tham số. Hệ thống lưu lại tham số của  ",B818)</f>
        <v>QTHT cấu hình các tham số. Hệ thống lưu lại tham số của  Hàm copy file sang server khác</v>
      </c>
      <c r="F820" s="208"/>
      <c r="G820" s="207"/>
      <c r="H820" s="207"/>
      <c r="I820" s="186"/>
      <c r="J820" s="201"/>
      <c r="M820" s="179">
        <f>IF(E820="","",SUBTOTAL(3,$E$5:E820))</f>
        <v>705</v>
      </c>
    </row>
    <row r="821" spans="1:13" ht="50.4">
      <c r="A821" s="323"/>
      <c r="B821" s="198"/>
      <c r="C821" s="207"/>
      <c r="D821" s="207"/>
      <c r="E821" s="208" t="str">
        <f>_xlfn.CONCAT("QTHT xem/điều chỉnh code của hàm ETL, Hệ thống hiển thị code của hàm và cho phép người dùng điều chỉnh  ",B818)</f>
        <v>QTHT xem/điều chỉnh code của hàm ETL, Hệ thống hiển thị code của hàm và cho phép người dùng điều chỉnh  Hàm copy file sang server khác</v>
      </c>
      <c r="F821" s="208"/>
      <c r="G821" s="207"/>
      <c r="H821" s="207"/>
      <c r="I821" s="186"/>
      <c r="J821" s="201"/>
      <c r="M821" s="179">
        <f>IF(E821="","",SUBTOTAL(3,$E$5:E821))</f>
        <v>706</v>
      </c>
    </row>
    <row r="822" spans="1:13" ht="50.4">
      <c r="A822" s="323"/>
      <c r="B822" s="198"/>
      <c r="C822" s="207"/>
      <c r="D822" s="207"/>
      <c r="E822" s="208" t="str">
        <f>_xlfn.CONCAT("QTHT cấu hình dữ liệu mẫu để kiểm thử hàm ETL. Hệt hống cho người dùng nhập/tải lên dữ liệu mẫu ",B818)</f>
        <v>QTHT cấu hình dữ liệu mẫu để kiểm thử hàm ETL. Hệt hống cho người dùng nhập/tải lên dữ liệu mẫu Hàm copy file sang server khác</v>
      </c>
      <c r="F822" s="208"/>
      <c r="G822" s="207"/>
      <c r="H822" s="207"/>
      <c r="I822" s="186"/>
      <c r="J822" s="201"/>
      <c r="M822" s="179">
        <f>IF(E822="","",SUBTOTAL(3,$E$5:E822))</f>
        <v>707</v>
      </c>
    </row>
    <row r="823" spans="1:13" ht="33.6">
      <c r="A823" s="323"/>
      <c r="B823" s="198"/>
      <c r="C823" s="207"/>
      <c r="D823" s="207"/>
      <c r="E823" s="208" t="str">
        <f>_xlfn.CONCAT("QTHT chọn lưu. Hệ thống lưu thông tin cập nhật của  ",B818)</f>
        <v>QTHT chọn lưu. Hệ thống lưu thông tin cập nhật của  Hàm copy file sang server khác</v>
      </c>
      <c r="F823" s="208"/>
      <c r="G823" s="207"/>
      <c r="H823" s="207"/>
      <c r="I823" s="202"/>
      <c r="J823" s="211"/>
      <c r="M823" s="179">
        <f>IF(E823="","",SUBTOTAL(3,$E$5:E823))</f>
        <v>708</v>
      </c>
    </row>
    <row r="824" spans="1:13" ht="33.6">
      <c r="A824" s="323"/>
      <c r="B824" s="198"/>
      <c r="C824" s="207"/>
      <c r="D824" s="207"/>
      <c r="E824" s="208" t="str">
        <f>_xlfn.CONCAT("QTHT chọn chạy thử hàm ETL. Hệ thống chạy thử trên dữ liệu mẫu của  ",B818)</f>
        <v>QTHT chọn chạy thử hàm ETL. Hệ thống chạy thử trên dữ liệu mẫu của  Hàm copy file sang server khác</v>
      </c>
      <c r="F824" s="208"/>
      <c r="G824" s="207"/>
      <c r="H824" s="207"/>
      <c r="I824" s="202"/>
      <c r="J824" s="211"/>
      <c r="M824" s="179">
        <f>IF(E824="","",SUBTOTAL(3,$E$5:E824))</f>
        <v>709</v>
      </c>
    </row>
    <row r="825" spans="1:13" ht="33.6">
      <c r="A825" s="323"/>
      <c r="B825" s="198"/>
      <c r="C825" s="207"/>
      <c r="D825" s="207"/>
      <c r="E825" s="208" t="str">
        <f>_xlfn.CONCAT("QTHT chọn hiển thị kết quả. Hệ thống hiển thị kết quả chạy thử  ",B818)</f>
        <v>QTHT chọn hiển thị kết quả. Hệ thống hiển thị kết quả chạy thử  Hàm copy file sang server khác</v>
      </c>
      <c r="F825" s="208"/>
      <c r="G825" s="207"/>
      <c r="H825" s="207"/>
      <c r="I825" s="202"/>
      <c r="J825" s="211"/>
      <c r="M825" s="179">
        <f>IF(E825="","",SUBTOTAL(3,$E$5:E825))</f>
        <v>710</v>
      </c>
    </row>
    <row r="826" spans="1:13" ht="33.6">
      <c r="A826" s="323"/>
      <c r="B826" s="198"/>
      <c r="C826" s="207"/>
      <c r="D826" s="207"/>
      <c r="E826" s="208" t="str">
        <f>_xlfn.CONCAT("QTHT chọn xuất bản hàm ETL. Hệ thống xuất bản  ",B818)</f>
        <v>QTHT chọn xuất bản hàm ETL. Hệ thống xuất bản  Hàm copy file sang server khác</v>
      </c>
      <c r="F826" s="208"/>
      <c r="G826" s="207"/>
      <c r="H826" s="207"/>
      <c r="I826" s="202"/>
      <c r="J826" s="211"/>
      <c r="M826" s="179">
        <f>IF(E826="","",SUBTOTAL(3,$E$5:E826))</f>
        <v>711</v>
      </c>
    </row>
    <row r="827" spans="1:13">
      <c r="A827" s="324">
        <f>IF(C827="","",COUNTA($C$4:C827))</f>
        <v>93</v>
      </c>
      <c r="B827" s="237" t="s">
        <v>707</v>
      </c>
      <c r="C827" s="190" t="s">
        <v>321</v>
      </c>
      <c r="D827" s="190" t="s">
        <v>6</v>
      </c>
      <c r="E827" s="191"/>
      <c r="F827" s="191"/>
      <c r="G827" s="190" t="s">
        <v>18</v>
      </c>
      <c r="H827" s="194" t="str">
        <f>IF(I827&lt;&gt;"",IF(I827&lt;=3,"Đơn giản",IF(I827&lt;=7,"Trung bình","Phức tạp")),"")</f>
        <v>Phức tạp</v>
      </c>
      <c r="I827" s="310">
        <f>COUNTA(E828:E835)</f>
        <v>8</v>
      </c>
      <c r="M827" s="179" t="str">
        <f>IF(E827="","",SUBTOTAL(3,$E$6:E827))</f>
        <v/>
      </c>
    </row>
    <row r="828" spans="1:13" ht="33.6">
      <c r="A828" s="323"/>
      <c r="B828" s="198"/>
      <c r="C828" s="207"/>
      <c r="D828" s="207"/>
      <c r="E828" s="208" t="str">
        <f>_xlfn.CONCAT("QTHT chỉnh sửa thông tin. Hệ thống lưu lại thông tin mới của ",B827)</f>
        <v>QTHT chỉnh sửa thông tin. Hệ thống lưu lại thông tin mới của Hàm lấy file từ server khác</v>
      </c>
      <c r="F828" s="208"/>
      <c r="G828" s="207"/>
      <c r="H828" s="207"/>
      <c r="I828" s="186"/>
      <c r="J828" s="201"/>
      <c r="M828" s="179">
        <f>IF(E828="","",SUBTOTAL(3,$E$5:E828))</f>
        <v>712</v>
      </c>
    </row>
    <row r="829" spans="1:13" ht="33.6">
      <c r="A829" s="323"/>
      <c r="B829" s="198"/>
      <c r="C829" s="207"/>
      <c r="D829" s="207"/>
      <c r="E829" s="208" t="str">
        <f>_xlfn.CONCAT("QTHT cấu hình các tham số. Hệ thống lưu lại tham số của  ",B827)</f>
        <v>QTHT cấu hình các tham số. Hệ thống lưu lại tham số của  Hàm lấy file từ server khác</v>
      </c>
      <c r="F829" s="208"/>
      <c r="G829" s="207"/>
      <c r="H829" s="207"/>
      <c r="I829" s="186"/>
      <c r="J829" s="201"/>
      <c r="M829" s="179">
        <f>IF(E829="","",SUBTOTAL(3,$E$5:E829))</f>
        <v>713</v>
      </c>
    </row>
    <row r="830" spans="1:13" ht="50.4">
      <c r="A830" s="323"/>
      <c r="B830" s="198"/>
      <c r="C830" s="207"/>
      <c r="D830" s="207"/>
      <c r="E830" s="208" t="str">
        <f>_xlfn.CONCAT("QTHT xem/điều chỉnh code của hàm ETL, Hệ thống hiển thị code của hàm và cho phép người dùng điều chỉnh  ",B827)</f>
        <v>QTHT xem/điều chỉnh code của hàm ETL, Hệ thống hiển thị code của hàm và cho phép người dùng điều chỉnh  Hàm lấy file từ server khác</v>
      </c>
      <c r="F830" s="208"/>
      <c r="G830" s="207"/>
      <c r="H830" s="207"/>
      <c r="I830" s="186"/>
      <c r="J830" s="201"/>
      <c r="M830" s="179">
        <f>IF(E830="","",SUBTOTAL(3,$E$5:E830))</f>
        <v>714</v>
      </c>
    </row>
    <row r="831" spans="1:13" ht="50.4">
      <c r="A831" s="323"/>
      <c r="B831" s="198"/>
      <c r="C831" s="207"/>
      <c r="D831" s="207"/>
      <c r="E831" s="208" t="str">
        <f>_xlfn.CONCAT("QTHT cấu hình dữ liệu mẫu để kiểm thử hàm ETL. Hệt hống cho người dùng nhập/tải lên dữ liệu mẫu ",B827)</f>
        <v>QTHT cấu hình dữ liệu mẫu để kiểm thử hàm ETL. Hệt hống cho người dùng nhập/tải lên dữ liệu mẫu Hàm lấy file từ server khác</v>
      </c>
      <c r="F831" s="208"/>
      <c r="G831" s="207"/>
      <c r="H831" s="207"/>
      <c r="I831" s="186"/>
      <c r="J831" s="201"/>
      <c r="M831" s="179">
        <f>IF(E831="","",SUBTOTAL(3,$E$5:E831))</f>
        <v>715</v>
      </c>
    </row>
    <row r="832" spans="1:13" ht="33.6">
      <c r="A832" s="323"/>
      <c r="B832" s="198"/>
      <c r="C832" s="207"/>
      <c r="D832" s="207"/>
      <c r="E832" s="208" t="str">
        <f>_xlfn.CONCAT("QTHT chọn lưu. Hệ thống lưu thông tin cập nhật của  ",B827)</f>
        <v>QTHT chọn lưu. Hệ thống lưu thông tin cập nhật của  Hàm lấy file từ server khác</v>
      </c>
      <c r="F832" s="208"/>
      <c r="G832" s="207"/>
      <c r="H832" s="207"/>
      <c r="I832" s="202"/>
      <c r="J832" s="211"/>
      <c r="M832" s="179">
        <f>IF(E832="","",SUBTOTAL(3,$E$5:E832))</f>
        <v>716</v>
      </c>
    </row>
    <row r="833" spans="1:13" ht="33.6">
      <c r="A833" s="323"/>
      <c r="B833" s="198"/>
      <c r="C833" s="207"/>
      <c r="D833" s="207"/>
      <c r="E833" s="208" t="str">
        <f>_xlfn.CONCAT("QTHT chọn chạy thử hàm ETL. Hệ thống chạy thử trên dữ liệu mẫu của  ",B827)</f>
        <v>QTHT chọn chạy thử hàm ETL. Hệ thống chạy thử trên dữ liệu mẫu của  Hàm lấy file từ server khác</v>
      </c>
      <c r="F833" s="208"/>
      <c r="G833" s="207"/>
      <c r="H833" s="207"/>
      <c r="I833" s="202"/>
      <c r="J833" s="211"/>
      <c r="M833" s="179">
        <f>IF(E833="","",SUBTOTAL(3,$E$5:E833))</f>
        <v>717</v>
      </c>
    </row>
    <row r="834" spans="1:13" ht="33.6">
      <c r="A834" s="323"/>
      <c r="B834" s="198"/>
      <c r="C834" s="207"/>
      <c r="D834" s="207"/>
      <c r="E834" s="208" t="str">
        <f>_xlfn.CONCAT("QTHT chọn hiển thị kết quả. Hệ thống hiển thị kết quả chạy thử  ",B827)</f>
        <v>QTHT chọn hiển thị kết quả. Hệ thống hiển thị kết quả chạy thử  Hàm lấy file từ server khác</v>
      </c>
      <c r="F834" s="208"/>
      <c r="G834" s="207"/>
      <c r="H834" s="207"/>
      <c r="I834" s="202"/>
      <c r="J834" s="211"/>
      <c r="M834" s="179">
        <f>IF(E834="","",SUBTOTAL(3,$E$5:E834))</f>
        <v>718</v>
      </c>
    </row>
    <row r="835" spans="1:13" ht="33.6">
      <c r="A835" s="323"/>
      <c r="B835" s="198"/>
      <c r="C835" s="207"/>
      <c r="D835" s="207"/>
      <c r="E835" s="208" t="str">
        <f>_xlfn.CONCAT("QTHT chọn xuất bản hàm ETL. Hệ thống xuất bản  ",B827)</f>
        <v>QTHT chọn xuất bản hàm ETL. Hệ thống xuất bản  Hàm lấy file từ server khác</v>
      </c>
      <c r="F835" s="208"/>
      <c r="G835" s="207"/>
      <c r="H835" s="207"/>
      <c r="I835" s="202"/>
      <c r="J835" s="211"/>
      <c r="M835" s="179">
        <f>IF(E835="","",SUBTOTAL(3,$E$5:E835))</f>
        <v>719</v>
      </c>
    </row>
    <row r="836" spans="1:13" ht="33.6">
      <c r="A836" s="324">
        <f>IF(C836="","",COUNTA($C$4:C836))</f>
        <v>94</v>
      </c>
      <c r="B836" s="237" t="s">
        <v>708</v>
      </c>
      <c r="C836" s="190" t="s">
        <v>321</v>
      </c>
      <c r="D836" s="190" t="s">
        <v>6</v>
      </c>
      <c r="E836" s="191"/>
      <c r="F836" s="191"/>
      <c r="G836" s="190" t="s">
        <v>18</v>
      </c>
      <c r="H836" s="194" t="str">
        <f>IF(I836&lt;&gt;"",IF(I836&lt;=3,"Đơn giản",IF(I836&lt;=7,"Trung bình","Phức tạp")),"")</f>
        <v>Phức tạp</v>
      </c>
      <c r="I836" s="310">
        <f>COUNTA(E837:E844)</f>
        <v>8</v>
      </c>
      <c r="M836" s="179" t="str">
        <f>IF(E836="","",SUBTOTAL(3,$E$6:E836))</f>
        <v/>
      </c>
    </row>
    <row r="837" spans="1:13" ht="33.6">
      <c r="A837" s="323"/>
      <c r="B837" s="198"/>
      <c r="C837" s="207"/>
      <c r="D837" s="207"/>
      <c r="E837" s="208" t="str">
        <f>_xlfn.CONCAT("QTHT chỉnh sửa thông tin. Hệ thống lưu lại thông tin mới của ",B836)</f>
        <v>QTHT chỉnh sửa thông tin. Hệ thống lưu lại thông tin mới của Hàm xóa file từ server khác</v>
      </c>
      <c r="F837" s="208"/>
      <c r="G837" s="207"/>
      <c r="H837" s="207"/>
      <c r="I837" s="186"/>
      <c r="J837" s="201"/>
      <c r="M837" s="179">
        <f>IF(E837="","",SUBTOTAL(3,$E$5:E837))</f>
        <v>720</v>
      </c>
    </row>
    <row r="838" spans="1:13" ht="33.6">
      <c r="A838" s="323"/>
      <c r="B838" s="198"/>
      <c r="C838" s="207"/>
      <c r="D838" s="207"/>
      <c r="E838" s="208" t="str">
        <f>_xlfn.CONCAT("QTHT cấu hình các tham số. Hệ thống lưu lại tham số của  ",B836)</f>
        <v>QTHT cấu hình các tham số. Hệ thống lưu lại tham số của  Hàm xóa file từ server khác</v>
      </c>
      <c r="F838" s="208"/>
      <c r="G838" s="207"/>
      <c r="H838" s="207"/>
      <c r="I838" s="186"/>
      <c r="J838" s="201"/>
      <c r="M838" s="179">
        <f>IF(E838="","",SUBTOTAL(3,$E$5:E838))</f>
        <v>721</v>
      </c>
    </row>
    <row r="839" spans="1:13" ht="50.4">
      <c r="A839" s="323"/>
      <c r="B839" s="198"/>
      <c r="C839" s="207"/>
      <c r="D839" s="207"/>
      <c r="E839" s="208" t="str">
        <f>_xlfn.CONCAT("QTHT xem/điều chỉnh code của hàm ETL, Hệ thống hiển thị code của hàm và cho phép người dùng điều chỉnh  ",B836)</f>
        <v>QTHT xem/điều chỉnh code của hàm ETL, Hệ thống hiển thị code của hàm và cho phép người dùng điều chỉnh  Hàm xóa file từ server khác</v>
      </c>
      <c r="F839" s="208"/>
      <c r="G839" s="207"/>
      <c r="H839" s="207"/>
      <c r="I839" s="186"/>
      <c r="J839" s="201"/>
      <c r="M839" s="179">
        <f>IF(E839="","",SUBTOTAL(3,$E$5:E839))</f>
        <v>722</v>
      </c>
    </row>
    <row r="840" spans="1:13" ht="50.4">
      <c r="A840" s="323"/>
      <c r="B840" s="198"/>
      <c r="C840" s="207"/>
      <c r="D840" s="207"/>
      <c r="E840" s="208" t="str">
        <f>_xlfn.CONCAT("QTHT cấu hình dữ liệu mẫu để kiểm thử hàm ETL. Hệt hống cho người dùng nhập/tải lên dữ liệu mẫu ",B836)</f>
        <v>QTHT cấu hình dữ liệu mẫu để kiểm thử hàm ETL. Hệt hống cho người dùng nhập/tải lên dữ liệu mẫu Hàm xóa file từ server khác</v>
      </c>
      <c r="F840" s="208"/>
      <c r="G840" s="207"/>
      <c r="H840" s="207"/>
      <c r="I840" s="186"/>
      <c r="J840" s="201"/>
      <c r="M840" s="179">
        <f>IF(E840="","",SUBTOTAL(3,$E$5:E840))</f>
        <v>723</v>
      </c>
    </row>
    <row r="841" spans="1:13" ht="33.6">
      <c r="A841" s="323"/>
      <c r="B841" s="198"/>
      <c r="C841" s="207"/>
      <c r="D841" s="207"/>
      <c r="E841" s="208" t="str">
        <f>_xlfn.CONCAT("QTHT chọn lưu. Hệ thống lưu thông tin cập nhật của  ",B836)</f>
        <v>QTHT chọn lưu. Hệ thống lưu thông tin cập nhật của  Hàm xóa file từ server khác</v>
      </c>
      <c r="F841" s="208"/>
      <c r="G841" s="207"/>
      <c r="H841" s="207"/>
      <c r="I841" s="202"/>
      <c r="J841" s="211"/>
      <c r="M841" s="179">
        <f>IF(E841="","",SUBTOTAL(3,$E$5:E841))</f>
        <v>724</v>
      </c>
    </row>
    <row r="842" spans="1:13" ht="33.6">
      <c r="A842" s="323"/>
      <c r="B842" s="198"/>
      <c r="C842" s="207"/>
      <c r="D842" s="207"/>
      <c r="E842" s="208" t="str">
        <f>_xlfn.CONCAT("QTHT chọn chạy thử hàm ETL. Hệ thống chạy thử trên dữ liệu mẫu của  ",B836)</f>
        <v>QTHT chọn chạy thử hàm ETL. Hệ thống chạy thử trên dữ liệu mẫu của  Hàm xóa file từ server khác</v>
      </c>
      <c r="F842" s="208"/>
      <c r="G842" s="207"/>
      <c r="H842" s="207"/>
      <c r="I842" s="202"/>
      <c r="J842" s="211"/>
      <c r="M842" s="179">
        <f>IF(E842="","",SUBTOTAL(3,$E$5:E842))</f>
        <v>725</v>
      </c>
    </row>
    <row r="843" spans="1:13" ht="33.6">
      <c r="A843" s="323"/>
      <c r="B843" s="198"/>
      <c r="C843" s="207"/>
      <c r="D843" s="207"/>
      <c r="E843" s="208" t="str">
        <f>_xlfn.CONCAT("QTHT chọn hiển thị kết quả. Hệ thống hiển thị kết quả chạy thử  ",B836)</f>
        <v>QTHT chọn hiển thị kết quả. Hệ thống hiển thị kết quả chạy thử  Hàm xóa file từ server khác</v>
      </c>
      <c r="F843" s="208"/>
      <c r="G843" s="207"/>
      <c r="H843" s="207"/>
      <c r="I843" s="202"/>
      <c r="J843" s="211"/>
      <c r="M843" s="179">
        <f>IF(E843="","",SUBTOTAL(3,$E$5:E843))</f>
        <v>726</v>
      </c>
    </row>
    <row r="844" spans="1:13" ht="33.6">
      <c r="A844" s="323"/>
      <c r="B844" s="198"/>
      <c r="C844" s="207"/>
      <c r="D844" s="207"/>
      <c r="E844" s="208" t="str">
        <f>_xlfn.CONCAT("QTHT chọn xuất bản hàm ETL. Hệ thống xuất bản  ",B836)</f>
        <v>QTHT chọn xuất bản hàm ETL. Hệ thống xuất bản  Hàm xóa file từ server khác</v>
      </c>
      <c r="F844" s="208"/>
      <c r="G844" s="207"/>
      <c r="H844" s="207"/>
      <c r="I844" s="202"/>
      <c r="J844" s="211"/>
      <c r="M844" s="179">
        <f>IF(E844="","",SUBTOTAL(3,$E$5:E844))</f>
        <v>727</v>
      </c>
    </row>
    <row r="845" spans="1:13">
      <c r="A845" s="321"/>
      <c r="B845" s="219" t="s">
        <v>709</v>
      </c>
      <c r="C845" s="218"/>
      <c r="D845" s="218"/>
      <c r="E845" s="219"/>
      <c r="F845" s="219"/>
      <c r="G845" s="218"/>
      <c r="H845" s="218"/>
      <c r="I845" s="186"/>
      <c r="J845" s="211"/>
    </row>
    <row r="846" spans="1:13">
      <c r="A846" s="324">
        <f>IF(C846="","",COUNTA($C$4:C846))</f>
        <v>95</v>
      </c>
      <c r="B846" s="237" t="s">
        <v>710</v>
      </c>
      <c r="C846" s="190" t="s">
        <v>321</v>
      </c>
      <c r="D846" s="190" t="s">
        <v>6</v>
      </c>
      <c r="E846" s="191"/>
      <c r="F846" s="191"/>
      <c r="G846" s="190" t="s">
        <v>18</v>
      </c>
      <c r="H846" s="194" t="str">
        <f>IF(I846&lt;&gt;"",IF(I846&lt;=3,"Đơn giản",IF(I846&lt;=7,"Trung bình","Phức tạp")),"")</f>
        <v>Phức tạp</v>
      </c>
      <c r="I846" s="310">
        <f>COUNTA(E847:E854)</f>
        <v>8</v>
      </c>
      <c r="M846" s="179" t="str">
        <f>IF(E846="","",SUBTOTAL(3,$E$6:E846))</f>
        <v/>
      </c>
    </row>
    <row r="847" spans="1:13" ht="33.6">
      <c r="A847" s="323"/>
      <c r="B847" s="198"/>
      <c r="C847" s="207"/>
      <c r="D847" s="207"/>
      <c r="E847" s="208" t="str">
        <f>_xlfn.CONCAT("QTHT chỉnh sửa thông tin. Hệ thống lưu lại thông tin mới của ",B846)</f>
        <v>QTHT chỉnh sửa thông tin. Hệ thống lưu lại thông tin mới của Hàm lấy dữ liệu từ API</v>
      </c>
      <c r="F847" s="208"/>
      <c r="G847" s="207"/>
      <c r="H847" s="207"/>
      <c r="I847" s="186"/>
      <c r="J847" s="201"/>
      <c r="M847" s="179">
        <f>IF(E847="","",SUBTOTAL(3,$E$5:E847))</f>
        <v>728</v>
      </c>
    </row>
    <row r="848" spans="1:13" ht="33.6">
      <c r="A848" s="323"/>
      <c r="B848" s="198"/>
      <c r="C848" s="207"/>
      <c r="D848" s="207"/>
      <c r="E848" s="208" t="str">
        <f>_xlfn.CONCAT("QTHT cấu hình các tham số. Hệ thống lưu lại tham số của  ",B846)</f>
        <v>QTHT cấu hình các tham số. Hệ thống lưu lại tham số của  Hàm lấy dữ liệu từ API</v>
      </c>
      <c r="F848" s="208"/>
      <c r="G848" s="207"/>
      <c r="H848" s="207"/>
      <c r="I848" s="186"/>
      <c r="J848" s="201"/>
      <c r="M848" s="179">
        <f>IF(E848="","",SUBTOTAL(3,$E$5:E848))</f>
        <v>729</v>
      </c>
    </row>
    <row r="849" spans="1:13" ht="50.4">
      <c r="A849" s="323"/>
      <c r="B849" s="198"/>
      <c r="C849" s="207"/>
      <c r="D849" s="207"/>
      <c r="E849" s="208" t="str">
        <f>_xlfn.CONCAT("QTHT xem/điều chỉnh code của hàm ETL, Hệ thống hiển thị code của hàm và cho phép người dùng điều chỉnh  ",B846)</f>
        <v>QTHT xem/điều chỉnh code của hàm ETL, Hệ thống hiển thị code của hàm và cho phép người dùng điều chỉnh  Hàm lấy dữ liệu từ API</v>
      </c>
      <c r="F849" s="208"/>
      <c r="G849" s="207"/>
      <c r="H849" s="207"/>
      <c r="I849" s="186"/>
      <c r="J849" s="201"/>
      <c r="M849" s="179">
        <f>IF(E849="","",SUBTOTAL(3,$E$5:E849))</f>
        <v>730</v>
      </c>
    </row>
    <row r="850" spans="1:13" ht="50.4">
      <c r="A850" s="323"/>
      <c r="B850" s="198"/>
      <c r="C850" s="207"/>
      <c r="D850" s="207"/>
      <c r="E850" s="208" t="str">
        <f>_xlfn.CONCAT("QTHT cấu hình dữ liệu mẫu để kiểm thử hàm ETL. Hệt hống cho người dùng nhập/tải lên dữ liệu mẫu ",B846)</f>
        <v>QTHT cấu hình dữ liệu mẫu để kiểm thử hàm ETL. Hệt hống cho người dùng nhập/tải lên dữ liệu mẫu Hàm lấy dữ liệu từ API</v>
      </c>
      <c r="F850" s="208"/>
      <c r="G850" s="207"/>
      <c r="H850" s="207"/>
      <c r="I850" s="186"/>
      <c r="J850" s="201"/>
      <c r="M850" s="179">
        <f>IF(E850="","",SUBTOTAL(3,$E$5:E850))</f>
        <v>731</v>
      </c>
    </row>
    <row r="851" spans="1:13" ht="33.6">
      <c r="A851" s="323"/>
      <c r="B851" s="198"/>
      <c r="C851" s="207"/>
      <c r="D851" s="207"/>
      <c r="E851" s="208" t="str">
        <f>_xlfn.CONCAT("QTHT chọn lưu. Hệ thống lưu thông tin cập nhật của  ",B846)</f>
        <v>QTHT chọn lưu. Hệ thống lưu thông tin cập nhật của  Hàm lấy dữ liệu từ API</v>
      </c>
      <c r="F851" s="208"/>
      <c r="G851" s="207"/>
      <c r="H851" s="207"/>
      <c r="I851" s="202"/>
      <c r="J851" s="211"/>
      <c r="M851" s="179">
        <f>IF(E851="","",SUBTOTAL(3,$E$5:E851))</f>
        <v>732</v>
      </c>
    </row>
    <row r="852" spans="1:13" ht="33.6">
      <c r="A852" s="323"/>
      <c r="B852" s="198"/>
      <c r="C852" s="207"/>
      <c r="D852" s="207"/>
      <c r="E852" s="208" t="str">
        <f>_xlfn.CONCAT("QTHT chọn chạy thử hàm ETL. Hệ thống chạy thử trên dữ liệu mẫu của  ",B846)</f>
        <v>QTHT chọn chạy thử hàm ETL. Hệ thống chạy thử trên dữ liệu mẫu của  Hàm lấy dữ liệu từ API</v>
      </c>
      <c r="F852" s="208"/>
      <c r="G852" s="207"/>
      <c r="H852" s="207"/>
      <c r="I852" s="202"/>
      <c r="J852" s="211"/>
      <c r="M852" s="179">
        <f>IF(E852="","",SUBTOTAL(3,$E$5:E852))</f>
        <v>733</v>
      </c>
    </row>
    <row r="853" spans="1:13" ht="33.6">
      <c r="A853" s="323"/>
      <c r="B853" s="198"/>
      <c r="C853" s="207"/>
      <c r="D853" s="207"/>
      <c r="E853" s="208" t="str">
        <f>_xlfn.CONCAT("QTHT chọn hiển thị kết quả. Hệ thống hiển thị kết quả chạy thử  ",B846)</f>
        <v>QTHT chọn hiển thị kết quả. Hệ thống hiển thị kết quả chạy thử  Hàm lấy dữ liệu từ API</v>
      </c>
      <c r="F853" s="208"/>
      <c r="G853" s="207"/>
      <c r="H853" s="207"/>
      <c r="I853" s="202"/>
      <c r="J853" s="211"/>
      <c r="M853" s="179">
        <f>IF(E853="","",SUBTOTAL(3,$E$5:E853))</f>
        <v>734</v>
      </c>
    </row>
    <row r="854" spans="1:13" ht="33.6">
      <c r="A854" s="323"/>
      <c r="B854" s="198"/>
      <c r="C854" s="207"/>
      <c r="D854" s="207"/>
      <c r="E854" s="208" t="str">
        <f>_xlfn.CONCAT("QTHT chọn xuất bản hàm ETL. Hệ thống xuất bản  ",B846)</f>
        <v>QTHT chọn xuất bản hàm ETL. Hệ thống xuất bản  Hàm lấy dữ liệu từ API</v>
      </c>
      <c r="F854" s="208"/>
      <c r="G854" s="207"/>
      <c r="H854" s="207"/>
      <c r="I854" s="202"/>
      <c r="J854" s="211"/>
      <c r="M854" s="179">
        <f>IF(E854="","",SUBTOTAL(3,$E$5:E854))</f>
        <v>735</v>
      </c>
    </row>
    <row r="855" spans="1:13">
      <c r="A855" s="324">
        <f>IF(C855="","",COUNTA($C$4:C855))</f>
        <v>96</v>
      </c>
      <c r="B855" s="237" t="s">
        <v>711</v>
      </c>
      <c r="C855" s="190" t="s">
        <v>321</v>
      </c>
      <c r="D855" s="190" t="s">
        <v>6</v>
      </c>
      <c r="E855" s="191"/>
      <c r="F855" s="191"/>
      <c r="G855" s="190" t="s">
        <v>18</v>
      </c>
      <c r="H855" s="194" t="str">
        <f>IF(I855&lt;&gt;"",IF(I855&lt;=3,"Đơn giản",IF(I855&lt;=7,"Trung bình","Phức tạp")),"")</f>
        <v>Phức tạp</v>
      </c>
      <c r="I855" s="310">
        <f>COUNTA(E856:E863)</f>
        <v>8</v>
      </c>
      <c r="M855" s="179" t="str">
        <f>IF(E855="","",SUBTOTAL(3,$E$6:E855))</f>
        <v/>
      </c>
    </row>
    <row r="856" spans="1:13" ht="33.6">
      <c r="A856" s="323"/>
      <c r="B856" s="198"/>
      <c r="C856" s="207"/>
      <c r="D856" s="207"/>
      <c r="E856" s="208" t="str">
        <f>_xlfn.CONCAT("QTHT chỉnh sửa thông tin. Hệ thống lưu lại thông tin mới của ",B855)</f>
        <v>QTHT chỉnh sửa thông tin. Hệ thống lưu lại thông tin mới của Hàm lấy dữ liệu từ html</v>
      </c>
      <c r="F856" s="208"/>
      <c r="G856" s="207"/>
      <c r="H856" s="207"/>
      <c r="I856" s="186"/>
      <c r="J856" s="201"/>
      <c r="M856" s="179">
        <f>IF(E856="","",SUBTOTAL(3,$E$5:E856))</f>
        <v>736</v>
      </c>
    </row>
    <row r="857" spans="1:13" ht="33.6">
      <c r="A857" s="323"/>
      <c r="B857" s="198"/>
      <c r="C857" s="207"/>
      <c r="D857" s="207"/>
      <c r="E857" s="208" t="str">
        <f>_xlfn.CONCAT("QTHT cấu hình các tham số. Hệ thống lưu lại tham số của  ",B855)</f>
        <v>QTHT cấu hình các tham số. Hệ thống lưu lại tham số của  Hàm lấy dữ liệu từ html</v>
      </c>
      <c r="F857" s="208"/>
      <c r="G857" s="207"/>
      <c r="H857" s="207"/>
      <c r="I857" s="186"/>
      <c r="J857" s="201"/>
      <c r="M857" s="179">
        <f>IF(E857="","",SUBTOTAL(3,$E$5:E857))</f>
        <v>737</v>
      </c>
    </row>
    <row r="858" spans="1:13" ht="50.4">
      <c r="A858" s="323"/>
      <c r="B858" s="198"/>
      <c r="C858" s="207"/>
      <c r="D858" s="207"/>
      <c r="E858" s="208" t="str">
        <f>_xlfn.CONCAT("QTHT xem/điều chỉnh code của hàm ETL, Hệ thống hiển thị code của hàm và cho phép người dùng điều chỉnh  ",B855)</f>
        <v>QTHT xem/điều chỉnh code của hàm ETL, Hệ thống hiển thị code của hàm và cho phép người dùng điều chỉnh  Hàm lấy dữ liệu từ html</v>
      </c>
      <c r="F858" s="208"/>
      <c r="G858" s="207"/>
      <c r="H858" s="207"/>
      <c r="I858" s="186"/>
      <c r="J858" s="201"/>
      <c r="M858" s="179">
        <f>IF(E858="","",SUBTOTAL(3,$E$5:E858))</f>
        <v>738</v>
      </c>
    </row>
    <row r="859" spans="1:13" ht="50.4">
      <c r="A859" s="323"/>
      <c r="B859" s="198"/>
      <c r="C859" s="207"/>
      <c r="D859" s="207"/>
      <c r="E859" s="208" t="str">
        <f>_xlfn.CONCAT("QTHT cấu hình dữ liệu mẫu để kiểm thử hàm ETL. Hệt hống cho người dùng nhập/tải lên dữ liệu mẫu ",B855)</f>
        <v>QTHT cấu hình dữ liệu mẫu để kiểm thử hàm ETL. Hệt hống cho người dùng nhập/tải lên dữ liệu mẫu Hàm lấy dữ liệu từ html</v>
      </c>
      <c r="F859" s="208"/>
      <c r="G859" s="207"/>
      <c r="H859" s="207"/>
      <c r="I859" s="186"/>
      <c r="J859" s="201"/>
      <c r="M859" s="179">
        <f>IF(E859="","",SUBTOTAL(3,$E$5:E859))</f>
        <v>739</v>
      </c>
    </row>
    <row r="860" spans="1:13" ht="33.6">
      <c r="A860" s="323"/>
      <c r="B860" s="198"/>
      <c r="C860" s="207"/>
      <c r="D860" s="207"/>
      <c r="E860" s="208" t="str">
        <f>_xlfn.CONCAT("QTHT chọn lưu. Hệ thống lưu thông tin cập nhật của  ",B855)</f>
        <v>QTHT chọn lưu. Hệ thống lưu thông tin cập nhật của  Hàm lấy dữ liệu từ html</v>
      </c>
      <c r="F860" s="208"/>
      <c r="G860" s="207"/>
      <c r="H860" s="207"/>
      <c r="I860" s="202"/>
      <c r="J860" s="211"/>
      <c r="M860" s="179">
        <f>IF(E860="","",SUBTOTAL(3,$E$5:E860))</f>
        <v>740</v>
      </c>
    </row>
    <row r="861" spans="1:13" ht="33.6">
      <c r="A861" s="323"/>
      <c r="B861" s="198"/>
      <c r="C861" s="207"/>
      <c r="D861" s="207"/>
      <c r="E861" s="208" t="str">
        <f>_xlfn.CONCAT("QTHT chọn chạy thử hàm ETL. Hệ thống chạy thử trên dữ liệu mẫu của  ",B855)</f>
        <v>QTHT chọn chạy thử hàm ETL. Hệ thống chạy thử trên dữ liệu mẫu của  Hàm lấy dữ liệu từ html</v>
      </c>
      <c r="F861" s="208"/>
      <c r="G861" s="207"/>
      <c r="H861" s="207"/>
      <c r="I861" s="202"/>
      <c r="J861" s="211"/>
      <c r="M861" s="179">
        <f>IF(E861="","",SUBTOTAL(3,$E$5:E861))</f>
        <v>741</v>
      </c>
    </row>
    <row r="862" spans="1:13" ht="33.6">
      <c r="A862" s="323"/>
      <c r="B862" s="198"/>
      <c r="C862" s="207"/>
      <c r="D862" s="207"/>
      <c r="E862" s="208" t="str">
        <f>_xlfn.CONCAT("QTHT chọn hiển thị kết quả. Hệ thống hiển thị kết quả chạy thử  ",B855)</f>
        <v>QTHT chọn hiển thị kết quả. Hệ thống hiển thị kết quả chạy thử  Hàm lấy dữ liệu từ html</v>
      </c>
      <c r="F862" s="208"/>
      <c r="G862" s="207"/>
      <c r="H862" s="207"/>
      <c r="I862" s="202"/>
      <c r="J862" s="211"/>
      <c r="M862" s="179">
        <f>IF(E862="","",SUBTOTAL(3,$E$5:E862))</f>
        <v>742</v>
      </c>
    </row>
    <row r="863" spans="1:13" ht="33.6">
      <c r="A863" s="323"/>
      <c r="B863" s="198"/>
      <c r="C863" s="207"/>
      <c r="D863" s="207"/>
      <c r="E863" s="208" t="str">
        <f>_xlfn.CONCAT("QTHT chọn xuất bản hàm ETL. Hệ thống xuất bản  ",B855)</f>
        <v>QTHT chọn xuất bản hàm ETL. Hệ thống xuất bản  Hàm lấy dữ liệu từ html</v>
      </c>
      <c r="F863" s="208"/>
      <c r="G863" s="207"/>
      <c r="H863" s="207"/>
      <c r="I863" s="202"/>
      <c r="J863" s="211"/>
      <c r="M863" s="179">
        <f>IF(E863="","",SUBTOTAL(3,$E$5:E863))</f>
        <v>743</v>
      </c>
    </row>
    <row r="864" spans="1:13">
      <c r="A864" s="324">
        <f>IF(C864="","",COUNTA($C$4:C864))</f>
        <v>97</v>
      </c>
      <c r="B864" s="237" t="s">
        <v>712</v>
      </c>
      <c r="C864" s="190" t="s">
        <v>321</v>
      </c>
      <c r="D864" s="190" t="s">
        <v>6</v>
      </c>
      <c r="E864" s="191"/>
      <c r="F864" s="191"/>
      <c r="G864" s="190" t="s">
        <v>18</v>
      </c>
      <c r="H864" s="194" t="str">
        <f>IF(I864&lt;&gt;"",IF(I864&lt;=3,"Đơn giản",IF(I864&lt;=7,"Trung bình","Phức tạp")),"")</f>
        <v>Phức tạp</v>
      </c>
      <c r="I864" s="310">
        <f>COUNTA(E865:E872)</f>
        <v>8</v>
      </c>
      <c r="M864" s="179" t="str">
        <f>IF(E864="","",SUBTOTAL(3,$E$6:E864))</f>
        <v/>
      </c>
    </row>
    <row r="865" spans="1:13" ht="33.6">
      <c r="A865" s="323"/>
      <c r="B865" s="198"/>
      <c r="C865" s="207"/>
      <c r="D865" s="207"/>
      <c r="E865" s="208" t="str">
        <f>_xlfn.CONCAT("QTHT chỉnh sửa thông tin. Hệ thống lưu lại thông tin mới của ",B864)</f>
        <v>QTHT chỉnh sửa thông tin. Hệ thống lưu lại thông tin mới của Hàm lấy dữ liệu từ ajax</v>
      </c>
      <c r="F865" s="208"/>
      <c r="G865" s="207"/>
      <c r="H865" s="207"/>
      <c r="I865" s="186"/>
      <c r="J865" s="201"/>
      <c r="M865" s="179">
        <f>IF(E865="","",SUBTOTAL(3,$E$5:E865))</f>
        <v>744</v>
      </c>
    </row>
    <row r="866" spans="1:13" ht="33.6">
      <c r="A866" s="323"/>
      <c r="B866" s="198"/>
      <c r="C866" s="207"/>
      <c r="D866" s="207"/>
      <c r="E866" s="208" t="str">
        <f>_xlfn.CONCAT("QTHT cấu hình các tham số. Hệ thống lưu lại tham số của  ",B864)</f>
        <v>QTHT cấu hình các tham số. Hệ thống lưu lại tham số của  Hàm lấy dữ liệu từ ajax</v>
      </c>
      <c r="F866" s="208"/>
      <c r="G866" s="207"/>
      <c r="H866" s="207"/>
      <c r="I866" s="186"/>
      <c r="J866" s="201"/>
      <c r="M866" s="179">
        <f>IF(E866="","",SUBTOTAL(3,$E$5:E866))</f>
        <v>745</v>
      </c>
    </row>
    <row r="867" spans="1:13" ht="50.4">
      <c r="A867" s="323"/>
      <c r="B867" s="198"/>
      <c r="C867" s="207"/>
      <c r="D867" s="207"/>
      <c r="E867" s="208" t="str">
        <f>_xlfn.CONCAT("QTHT xem/điều chỉnh code của hàm ETL, Hệ thống hiển thị code của hàm và cho phép người dùng điều chỉnh  ",B864)</f>
        <v>QTHT xem/điều chỉnh code của hàm ETL, Hệ thống hiển thị code của hàm và cho phép người dùng điều chỉnh  Hàm lấy dữ liệu từ ajax</v>
      </c>
      <c r="F867" s="208"/>
      <c r="G867" s="207"/>
      <c r="H867" s="207"/>
      <c r="I867" s="186"/>
      <c r="J867" s="201"/>
      <c r="M867" s="179">
        <f>IF(E867="","",SUBTOTAL(3,$E$5:E867))</f>
        <v>746</v>
      </c>
    </row>
    <row r="868" spans="1:13" ht="50.4">
      <c r="A868" s="323"/>
      <c r="B868" s="198"/>
      <c r="C868" s="207"/>
      <c r="D868" s="207"/>
      <c r="E868" s="208" t="str">
        <f>_xlfn.CONCAT("QTHT cấu hình dữ liệu mẫu để kiểm thử hàm ETL. Hệt hống cho người dùng nhập/tải lên dữ liệu mẫu ",B864)</f>
        <v>QTHT cấu hình dữ liệu mẫu để kiểm thử hàm ETL. Hệt hống cho người dùng nhập/tải lên dữ liệu mẫu Hàm lấy dữ liệu từ ajax</v>
      </c>
      <c r="F868" s="208"/>
      <c r="G868" s="207"/>
      <c r="H868" s="207"/>
      <c r="I868" s="186"/>
      <c r="J868" s="201"/>
      <c r="M868" s="179">
        <f>IF(E868="","",SUBTOTAL(3,$E$5:E868))</f>
        <v>747</v>
      </c>
    </row>
    <row r="869" spans="1:13" ht="33.6">
      <c r="A869" s="323"/>
      <c r="B869" s="198"/>
      <c r="C869" s="207"/>
      <c r="D869" s="207"/>
      <c r="E869" s="208" t="str">
        <f>_xlfn.CONCAT("QTHT chọn lưu. Hệ thống lưu thông tin cập nhật của  ",B864)</f>
        <v>QTHT chọn lưu. Hệ thống lưu thông tin cập nhật của  Hàm lấy dữ liệu từ ajax</v>
      </c>
      <c r="F869" s="208"/>
      <c r="G869" s="207"/>
      <c r="H869" s="207"/>
      <c r="I869" s="202"/>
      <c r="J869" s="211"/>
      <c r="M869" s="179">
        <f>IF(E869="","",SUBTOTAL(3,$E$5:E869))</f>
        <v>748</v>
      </c>
    </row>
    <row r="870" spans="1:13" ht="33.6">
      <c r="A870" s="323"/>
      <c r="B870" s="198"/>
      <c r="C870" s="207"/>
      <c r="D870" s="207"/>
      <c r="E870" s="208" t="str">
        <f>_xlfn.CONCAT("QTHT chọn chạy thử hàm ETL. Hệ thống chạy thử trên dữ liệu mẫu của  ",B864)</f>
        <v>QTHT chọn chạy thử hàm ETL. Hệ thống chạy thử trên dữ liệu mẫu của  Hàm lấy dữ liệu từ ajax</v>
      </c>
      <c r="F870" s="208"/>
      <c r="G870" s="207"/>
      <c r="H870" s="207"/>
      <c r="I870" s="202"/>
      <c r="J870" s="211"/>
      <c r="M870" s="179">
        <f>IF(E870="","",SUBTOTAL(3,$E$5:E870))</f>
        <v>749</v>
      </c>
    </row>
    <row r="871" spans="1:13" ht="33.6">
      <c r="A871" s="323"/>
      <c r="B871" s="198"/>
      <c r="C871" s="207"/>
      <c r="D871" s="207"/>
      <c r="E871" s="208" t="str">
        <f>_xlfn.CONCAT("QTHT chọn hiển thị kết quả. Hệ thống hiển thị kết quả chạy thử  ",B864)</f>
        <v>QTHT chọn hiển thị kết quả. Hệ thống hiển thị kết quả chạy thử  Hàm lấy dữ liệu từ ajax</v>
      </c>
      <c r="F871" s="208"/>
      <c r="G871" s="207"/>
      <c r="H871" s="207"/>
      <c r="I871" s="202"/>
      <c r="J871" s="211"/>
      <c r="M871" s="179">
        <f>IF(E871="","",SUBTOTAL(3,$E$5:E871))</f>
        <v>750</v>
      </c>
    </row>
    <row r="872" spans="1:13" ht="33.6">
      <c r="A872" s="323"/>
      <c r="B872" s="198"/>
      <c r="C872" s="207"/>
      <c r="D872" s="207"/>
      <c r="E872" s="208" t="str">
        <f>_xlfn.CONCAT("QTHT chọn xuất bản hàm ETL. Hệ thống xuất bản  ",B864)</f>
        <v>QTHT chọn xuất bản hàm ETL. Hệ thống xuất bản  Hàm lấy dữ liệu từ ajax</v>
      </c>
      <c r="F872" s="208"/>
      <c r="G872" s="207"/>
      <c r="H872" s="207"/>
      <c r="I872" s="202"/>
      <c r="J872" s="211"/>
      <c r="M872" s="179">
        <f>IF(E872="","",SUBTOTAL(3,$E$5:E872))</f>
        <v>751</v>
      </c>
    </row>
    <row r="873" spans="1:13" ht="33.6">
      <c r="A873" s="324">
        <f>IF(C873="","",COUNTA($C$4:C873))</f>
        <v>98</v>
      </c>
      <c r="B873" s="237" t="s">
        <v>713</v>
      </c>
      <c r="C873" s="190" t="s">
        <v>321</v>
      </c>
      <c r="D873" s="190" t="s">
        <v>6</v>
      </c>
      <c r="E873" s="191"/>
      <c r="F873" s="191"/>
      <c r="G873" s="190" t="s">
        <v>18</v>
      </c>
      <c r="H873" s="194" t="str">
        <f>IF(I873&lt;&gt;"",IF(I873&lt;=3,"Đơn giản",IF(I873&lt;=7,"Trung bình","Phức tạp")),"")</f>
        <v>Phức tạp</v>
      </c>
      <c r="I873" s="310">
        <f>COUNTA(E874:E881)</f>
        <v>8</v>
      </c>
      <c r="M873" s="179" t="str">
        <f>IF(E873="","",SUBTOTAL(3,$E$6:E873))</f>
        <v/>
      </c>
    </row>
    <row r="874" spans="1:13" ht="33.6">
      <c r="A874" s="323"/>
      <c r="B874" s="198"/>
      <c r="C874" s="207"/>
      <c r="D874" s="207"/>
      <c r="E874" s="208" t="str">
        <f>_xlfn.CONCAT("QTHT chỉnh sửa thông tin. Hệ thống lưu lại thông tin mới của ",B873)</f>
        <v>QTHT chỉnh sửa thông tin. Hệ thống lưu lại thông tin mới của Hàm lấy dữ liệu từ baseauthen</v>
      </c>
      <c r="F874" s="208"/>
      <c r="G874" s="207"/>
      <c r="H874" s="207"/>
      <c r="I874" s="186"/>
      <c r="J874" s="201"/>
      <c r="M874" s="179">
        <f>IF(E874="","",SUBTOTAL(3,$E$5:E874))</f>
        <v>752</v>
      </c>
    </row>
    <row r="875" spans="1:13" ht="33.6">
      <c r="A875" s="323"/>
      <c r="B875" s="198"/>
      <c r="C875" s="207"/>
      <c r="D875" s="207"/>
      <c r="E875" s="208" t="str">
        <f>_xlfn.CONCAT("QTHT cấu hình các tham số. Hệ thống lưu lại tham số của  ",B873)</f>
        <v>QTHT cấu hình các tham số. Hệ thống lưu lại tham số của  Hàm lấy dữ liệu từ baseauthen</v>
      </c>
      <c r="F875" s="208"/>
      <c r="G875" s="207"/>
      <c r="H875" s="207"/>
      <c r="I875" s="186"/>
      <c r="J875" s="201"/>
      <c r="M875" s="179">
        <f>IF(E875="","",SUBTOTAL(3,$E$5:E875))</f>
        <v>753</v>
      </c>
    </row>
    <row r="876" spans="1:13" ht="50.4">
      <c r="A876" s="323"/>
      <c r="B876" s="198"/>
      <c r="C876" s="207"/>
      <c r="D876" s="207"/>
      <c r="E876" s="208" t="str">
        <f>_xlfn.CONCAT("QTHT xem/điều chỉnh code của hàm ETL, Hệ thống hiển thị code của hàm và cho phép người dùng điều chỉnh  ",B873)</f>
        <v>QTHT xem/điều chỉnh code của hàm ETL, Hệ thống hiển thị code của hàm và cho phép người dùng điều chỉnh  Hàm lấy dữ liệu từ baseauthen</v>
      </c>
      <c r="F876" s="208"/>
      <c r="G876" s="207"/>
      <c r="H876" s="207"/>
      <c r="I876" s="186"/>
      <c r="J876" s="201"/>
      <c r="M876" s="179">
        <f>IF(E876="","",SUBTOTAL(3,$E$5:E876))</f>
        <v>754</v>
      </c>
    </row>
    <row r="877" spans="1:13" ht="50.4">
      <c r="A877" s="323"/>
      <c r="B877" s="198"/>
      <c r="C877" s="207"/>
      <c r="D877" s="207"/>
      <c r="E877" s="208" t="str">
        <f>_xlfn.CONCAT("QTHT cấu hình dữ liệu mẫu để kiểm thử hàm ETL. Hệt hống cho người dùng nhập/tải lên dữ liệu mẫu ",B873)</f>
        <v>QTHT cấu hình dữ liệu mẫu để kiểm thử hàm ETL. Hệt hống cho người dùng nhập/tải lên dữ liệu mẫu Hàm lấy dữ liệu từ baseauthen</v>
      </c>
      <c r="F877" s="208"/>
      <c r="G877" s="207"/>
      <c r="H877" s="207"/>
      <c r="I877" s="186"/>
      <c r="J877" s="201"/>
      <c r="M877" s="179">
        <f>IF(E877="","",SUBTOTAL(3,$E$5:E877))</f>
        <v>755</v>
      </c>
    </row>
    <row r="878" spans="1:13" ht="33.6">
      <c r="A878" s="323"/>
      <c r="B878" s="198"/>
      <c r="C878" s="207"/>
      <c r="D878" s="207"/>
      <c r="E878" s="208" t="str">
        <f>_xlfn.CONCAT("QTHT chọn lưu. Hệ thống lưu thông tin cập nhật của  ",B873)</f>
        <v>QTHT chọn lưu. Hệ thống lưu thông tin cập nhật của  Hàm lấy dữ liệu từ baseauthen</v>
      </c>
      <c r="F878" s="208"/>
      <c r="G878" s="207"/>
      <c r="H878" s="207"/>
      <c r="I878" s="202"/>
      <c r="J878" s="211"/>
      <c r="M878" s="179">
        <f>IF(E878="","",SUBTOTAL(3,$E$5:E878))</f>
        <v>756</v>
      </c>
    </row>
    <row r="879" spans="1:13" ht="33.6">
      <c r="A879" s="323"/>
      <c r="B879" s="198"/>
      <c r="C879" s="207"/>
      <c r="D879" s="207"/>
      <c r="E879" s="208" t="str">
        <f>_xlfn.CONCAT("QTHT chọn chạy thử hàm ETL. Hệ thống chạy thử trên dữ liệu mẫu của  ",B873)</f>
        <v>QTHT chọn chạy thử hàm ETL. Hệ thống chạy thử trên dữ liệu mẫu của  Hàm lấy dữ liệu từ baseauthen</v>
      </c>
      <c r="F879" s="208"/>
      <c r="G879" s="207"/>
      <c r="H879" s="207"/>
      <c r="I879" s="202"/>
      <c r="J879" s="211"/>
      <c r="M879" s="179">
        <f>IF(E879="","",SUBTOTAL(3,$E$5:E879))</f>
        <v>757</v>
      </c>
    </row>
    <row r="880" spans="1:13" ht="33.6">
      <c r="A880" s="323"/>
      <c r="B880" s="198"/>
      <c r="C880" s="207"/>
      <c r="D880" s="207"/>
      <c r="E880" s="208" t="str">
        <f>_xlfn.CONCAT("QTHT chọn hiển thị kết quả. Hệ thống hiển thị kết quả chạy thử  ",B873)</f>
        <v>QTHT chọn hiển thị kết quả. Hệ thống hiển thị kết quả chạy thử  Hàm lấy dữ liệu từ baseauthen</v>
      </c>
      <c r="F880" s="208"/>
      <c r="G880" s="207"/>
      <c r="H880" s="207"/>
      <c r="I880" s="202"/>
      <c r="J880" s="211"/>
      <c r="M880" s="179">
        <f>IF(E880="","",SUBTOTAL(3,$E$5:E880))</f>
        <v>758</v>
      </c>
    </row>
    <row r="881" spans="1:13" ht="33.6">
      <c r="A881" s="323"/>
      <c r="B881" s="198"/>
      <c r="C881" s="207"/>
      <c r="D881" s="207"/>
      <c r="E881" s="208" t="str">
        <f>_xlfn.CONCAT("QTHT chọn xuất bản hàm ETL. Hệ thống xuất bản  ",B873)</f>
        <v>QTHT chọn xuất bản hàm ETL. Hệ thống xuất bản  Hàm lấy dữ liệu từ baseauthen</v>
      </c>
      <c r="F881" s="208"/>
      <c r="G881" s="207"/>
      <c r="H881" s="207"/>
      <c r="I881" s="202"/>
      <c r="J881" s="211"/>
      <c r="M881" s="179">
        <f>IF(E881="","",SUBTOTAL(3,$E$5:E881))</f>
        <v>759</v>
      </c>
    </row>
    <row r="882" spans="1:13">
      <c r="A882" s="324">
        <f>IF(C882="","",COUNTA($C$4:C882))</f>
        <v>99</v>
      </c>
      <c r="B882" s="237" t="s">
        <v>714</v>
      </c>
      <c r="C882" s="190" t="s">
        <v>321</v>
      </c>
      <c r="D882" s="190" t="s">
        <v>6</v>
      </c>
      <c r="E882" s="191"/>
      <c r="F882" s="191"/>
      <c r="G882" s="190" t="s">
        <v>18</v>
      </c>
      <c r="H882" s="194" t="str">
        <f>IF(I882&lt;&gt;"",IF(I882&lt;=3,"Đơn giản",IF(I882&lt;=7,"Trung bình","Phức tạp")),"")</f>
        <v>Phức tạp</v>
      </c>
      <c r="I882" s="310">
        <f>COUNTA(E883:E890)</f>
        <v>8</v>
      </c>
      <c r="M882" s="179" t="str">
        <f>IF(E882="","",SUBTOTAL(3,$E$6:E882))</f>
        <v/>
      </c>
    </row>
    <row r="883" spans="1:13" ht="33.6">
      <c r="A883" s="323"/>
      <c r="B883" s="198"/>
      <c r="C883" s="207"/>
      <c r="D883" s="207"/>
      <c r="E883" s="208" t="str">
        <f>_xlfn.CONCAT("QTHT chỉnh sửa thông tin. Hệ thống lưu lại thông tin mới của ",B882)</f>
        <v>QTHT chỉnh sửa thông tin. Hệ thống lưu lại thông tin mới của Hàm lấy dữ liệu từ oauth</v>
      </c>
      <c r="F883" s="208"/>
      <c r="G883" s="207"/>
      <c r="H883" s="207"/>
      <c r="I883" s="186"/>
      <c r="J883" s="201"/>
      <c r="M883" s="179">
        <f>IF(E883="","",SUBTOTAL(3,$E$5:E883))</f>
        <v>760</v>
      </c>
    </row>
    <row r="884" spans="1:13" ht="33.6">
      <c r="A884" s="323"/>
      <c r="B884" s="198"/>
      <c r="C884" s="207"/>
      <c r="D884" s="207"/>
      <c r="E884" s="208" t="str">
        <f>_xlfn.CONCAT("QTHT cấu hình các tham số. Hệ thống lưu lại tham số của  ",B882)</f>
        <v>QTHT cấu hình các tham số. Hệ thống lưu lại tham số của  Hàm lấy dữ liệu từ oauth</v>
      </c>
      <c r="F884" s="208"/>
      <c r="G884" s="207"/>
      <c r="H884" s="207"/>
      <c r="I884" s="186"/>
      <c r="J884" s="201"/>
      <c r="M884" s="179">
        <f>IF(E884="","",SUBTOTAL(3,$E$5:E884))</f>
        <v>761</v>
      </c>
    </row>
    <row r="885" spans="1:13" ht="50.4">
      <c r="A885" s="323"/>
      <c r="B885" s="198"/>
      <c r="C885" s="207"/>
      <c r="D885" s="207"/>
      <c r="E885" s="208" t="str">
        <f>_xlfn.CONCAT("QTHT xem/điều chỉnh code của hàm ETL, Hệ thống hiển thị code của hàm và cho phép người dùng điều chỉnh  ",B882)</f>
        <v>QTHT xem/điều chỉnh code của hàm ETL, Hệ thống hiển thị code của hàm và cho phép người dùng điều chỉnh  Hàm lấy dữ liệu từ oauth</v>
      </c>
      <c r="F885" s="208"/>
      <c r="G885" s="207"/>
      <c r="H885" s="207"/>
      <c r="I885" s="186"/>
      <c r="J885" s="201"/>
      <c r="M885" s="179">
        <f>IF(E885="","",SUBTOTAL(3,$E$5:E885))</f>
        <v>762</v>
      </c>
    </row>
    <row r="886" spans="1:13" ht="50.4">
      <c r="A886" s="323"/>
      <c r="B886" s="198"/>
      <c r="C886" s="207"/>
      <c r="D886" s="207"/>
      <c r="E886" s="208" t="str">
        <f>_xlfn.CONCAT("QTHT cấu hình dữ liệu mẫu để kiểm thử hàm ETL. Hệt hống cho người dùng nhập/tải lên dữ liệu mẫu ",B882)</f>
        <v>QTHT cấu hình dữ liệu mẫu để kiểm thử hàm ETL. Hệt hống cho người dùng nhập/tải lên dữ liệu mẫu Hàm lấy dữ liệu từ oauth</v>
      </c>
      <c r="F886" s="208"/>
      <c r="G886" s="207"/>
      <c r="H886" s="207"/>
      <c r="I886" s="186"/>
      <c r="J886" s="201"/>
      <c r="M886" s="179">
        <f>IF(E886="","",SUBTOTAL(3,$E$5:E886))</f>
        <v>763</v>
      </c>
    </row>
    <row r="887" spans="1:13" ht="33.6">
      <c r="A887" s="323"/>
      <c r="B887" s="198"/>
      <c r="C887" s="207"/>
      <c r="D887" s="207"/>
      <c r="E887" s="208" t="str">
        <f>_xlfn.CONCAT("QTHT chọn lưu. Hệ thống lưu thông tin cập nhật của  ",B882)</f>
        <v>QTHT chọn lưu. Hệ thống lưu thông tin cập nhật của  Hàm lấy dữ liệu từ oauth</v>
      </c>
      <c r="F887" s="208"/>
      <c r="G887" s="207"/>
      <c r="H887" s="207"/>
      <c r="I887" s="202"/>
      <c r="J887" s="211"/>
      <c r="M887" s="179">
        <f>IF(E887="","",SUBTOTAL(3,$E$5:E887))</f>
        <v>764</v>
      </c>
    </row>
    <row r="888" spans="1:13" ht="33.6">
      <c r="A888" s="323"/>
      <c r="B888" s="198"/>
      <c r="C888" s="207"/>
      <c r="D888" s="207"/>
      <c r="E888" s="208" t="str">
        <f>_xlfn.CONCAT("QTHT chọn chạy thử hàm ETL. Hệ thống chạy thử trên dữ liệu mẫu của  ",B882)</f>
        <v>QTHT chọn chạy thử hàm ETL. Hệ thống chạy thử trên dữ liệu mẫu của  Hàm lấy dữ liệu từ oauth</v>
      </c>
      <c r="F888" s="208"/>
      <c r="G888" s="207"/>
      <c r="H888" s="207"/>
      <c r="I888" s="202"/>
      <c r="J888" s="211"/>
      <c r="M888" s="179">
        <f>IF(E888="","",SUBTOTAL(3,$E$5:E888))</f>
        <v>765</v>
      </c>
    </row>
    <row r="889" spans="1:13" ht="33.6">
      <c r="A889" s="323"/>
      <c r="B889" s="198"/>
      <c r="C889" s="207"/>
      <c r="D889" s="207"/>
      <c r="E889" s="208" t="str">
        <f>_xlfn.CONCAT("QTHT chọn hiển thị kết quả. Hệ thống hiển thị kết quả chạy thử  ",B882)</f>
        <v>QTHT chọn hiển thị kết quả. Hệ thống hiển thị kết quả chạy thử  Hàm lấy dữ liệu từ oauth</v>
      </c>
      <c r="F889" s="208"/>
      <c r="G889" s="207"/>
      <c r="H889" s="207"/>
      <c r="I889" s="202"/>
      <c r="J889" s="211"/>
      <c r="M889" s="179">
        <f>IF(E889="","",SUBTOTAL(3,$E$5:E889))</f>
        <v>766</v>
      </c>
    </row>
    <row r="890" spans="1:13" ht="33.6">
      <c r="A890" s="323"/>
      <c r="B890" s="198"/>
      <c r="C890" s="207"/>
      <c r="D890" s="207"/>
      <c r="E890" s="208" t="str">
        <f>_xlfn.CONCAT("QTHT chọn xuất bản hàm ETL. Hệ thống xuất bản  ",B882)</f>
        <v>QTHT chọn xuất bản hàm ETL. Hệ thống xuất bản  Hàm lấy dữ liệu từ oauth</v>
      </c>
      <c r="F890" s="208"/>
      <c r="G890" s="207"/>
      <c r="H890" s="207"/>
      <c r="I890" s="202"/>
      <c r="J890" s="211"/>
      <c r="M890" s="179">
        <f>IF(E890="","",SUBTOTAL(3,$E$5:E890))</f>
        <v>767</v>
      </c>
    </row>
    <row r="891" spans="1:13">
      <c r="A891" s="324">
        <f>IF(C891="","",COUNTA($C$4:C891))</f>
        <v>100</v>
      </c>
      <c r="B891" s="237" t="s">
        <v>715</v>
      </c>
      <c r="C891" s="190" t="s">
        <v>321</v>
      </c>
      <c r="D891" s="190" t="s">
        <v>6</v>
      </c>
      <c r="E891" s="191"/>
      <c r="F891" s="191"/>
      <c r="G891" s="190" t="s">
        <v>18</v>
      </c>
      <c r="H891" s="194" t="str">
        <f>IF(I891&lt;&gt;"",IF(I891&lt;=3,"Đơn giản",IF(I891&lt;=7,"Trung bình","Phức tạp")),"")</f>
        <v>Phức tạp</v>
      </c>
      <c r="I891" s="310">
        <f>COUNTA(E892:E899)</f>
        <v>8</v>
      </c>
      <c r="M891" s="179" t="str">
        <f>IF(E891="","",SUBTOTAL(3,$E$6:E891))</f>
        <v/>
      </c>
    </row>
    <row r="892" spans="1:13" ht="33.6">
      <c r="A892" s="323"/>
      <c r="B892" s="198"/>
      <c r="C892" s="207"/>
      <c r="D892" s="207"/>
      <c r="E892" s="208" t="str">
        <f>_xlfn.CONCAT("QTHT chỉnh sửa thông tin. Hệ thống lưu lại thông tin mới của ",B891)</f>
        <v>QTHT chỉnh sửa thông tin. Hệ thống lưu lại thông tin mới của Hàm lấy dữ liệu từ oauth2</v>
      </c>
      <c r="F892" s="208"/>
      <c r="G892" s="207"/>
      <c r="H892" s="207"/>
      <c r="I892" s="186"/>
      <c r="J892" s="201"/>
      <c r="M892" s="179">
        <f>IF(E892="","",SUBTOTAL(3,$E$5:E892))</f>
        <v>768</v>
      </c>
    </row>
    <row r="893" spans="1:13" ht="33.6">
      <c r="A893" s="323"/>
      <c r="B893" s="198"/>
      <c r="C893" s="207"/>
      <c r="D893" s="207"/>
      <c r="E893" s="208" t="str">
        <f>_xlfn.CONCAT("QTHT cấu hình các tham số. Hệ thống lưu lại tham số của  ",B891)</f>
        <v>QTHT cấu hình các tham số. Hệ thống lưu lại tham số của  Hàm lấy dữ liệu từ oauth2</v>
      </c>
      <c r="F893" s="208"/>
      <c r="G893" s="207"/>
      <c r="H893" s="207"/>
      <c r="I893" s="186"/>
      <c r="J893" s="201"/>
      <c r="M893" s="179">
        <f>IF(E893="","",SUBTOTAL(3,$E$5:E893))</f>
        <v>769</v>
      </c>
    </row>
    <row r="894" spans="1:13" ht="50.4">
      <c r="A894" s="323"/>
      <c r="B894" s="198"/>
      <c r="C894" s="207"/>
      <c r="D894" s="207"/>
      <c r="E894" s="208" t="str">
        <f>_xlfn.CONCAT("QTHT xem/điều chỉnh code của hàm ETL, Hệ thống hiển thị code của hàm và cho phép người dùng điều chỉnh  ",B891)</f>
        <v>QTHT xem/điều chỉnh code của hàm ETL, Hệ thống hiển thị code của hàm và cho phép người dùng điều chỉnh  Hàm lấy dữ liệu từ oauth2</v>
      </c>
      <c r="F894" s="208"/>
      <c r="G894" s="207"/>
      <c r="H894" s="207"/>
      <c r="I894" s="186"/>
      <c r="J894" s="201"/>
      <c r="M894" s="179">
        <f>IF(E894="","",SUBTOTAL(3,$E$5:E894))</f>
        <v>770</v>
      </c>
    </row>
    <row r="895" spans="1:13" ht="50.4">
      <c r="A895" s="323"/>
      <c r="B895" s="198"/>
      <c r="C895" s="207"/>
      <c r="D895" s="207"/>
      <c r="E895" s="208" t="str">
        <f>_xlfn.CONCAT("QTHT cấu hình dữ liệu mẫu để kiểm thử hàm ETL. Hệt hống cho người dùng nhập/tải lên dữ liệu mẫu ",B891)</f>
        <v>QTHT cấu hình dữ liệu mẫu để kiểm thử hàm ETL. Hệt hống cho người dùng nhập/tải lên dữ liệu mẫu Hàm lấy dữ liệu từ oauth2</v>
      </c>
      <c r="F895" s="208"/>
      <c r="G895" s="207"/>
      <c r="H895" s="207"/>
      <c r="I895" s="186"/>
      <c r="J895" s="201"/>
      <c r="M895" s="179">
        <f>IF(E895="","",SUBTOTAL(3,$E$5:E895))</f>
        <v>771</v>
      </c>
    </row>
    <row r="896" spans="1:13" ht="33.6">
      <c r="A896" s="323"/>
      <c r="B896" s="198"/>
      <c r="C896" s="207"/>
      <c r="D896" s="207"/>
      <c r="E896" s="208" t="str">
        <f>_xlfn.CONCAT("QTHT chọn lưu. Hệ thống lưu thông tin cập nhật của  ",B891)</f>
        <v>QTHT chọn lưu. Hệ thống lưu thông tin cập nhật của  Hàm lấy dữ liệu từ oauth2</v>
      </c>
      <c r="F896" s="208"/>
      <c r="G896" s="207"/>
      <c r="H896" s="207"/>
      <c r="I896" s="202"/>
      <c r="J896" s="211"/>
      <c r="M896" s="179">
        <f>IF(E896="","",SUBTOTAL(3,$E$5:E896))</f>
        <v>772</v>
      </c>
    </row>
    <row r="897" spans="1:13" ht="33.6">
      <c r="A897" s="323"/>
      <c r="B897" s="198"/>
      <c r="C897" s="207"/>
      <c r="D897" s="207"/>
      <c r="E897" s="208" t="str">
        <f>_xlfn.CONCAT("QTHT chọn chạy thử hàm ETL. Hệ thống chạy thử trên dữ liệu mẫu của  ",B891)</f>
        <v>QTHT chọn chạy thử hàm ETL. Hệ thống chạy thử trên dữ liệu mẫu của  Hàm lấy dữ liệu từ oauth2</v>
      </c>
      <c r="F897" s="208"/>
      <c r="G897" s="207"/>
      <c r="H897" s="207"/>
      <c r="I897" s="202"/>
      <c r="J897" s="211"/>
      <c r="M897" s="179">
        <f>IF(E897="","",SUBTOTAL(3,$E$5:E897))</f>
        <v>773</v>
      </c>
    </row>
    <row r="898" spans="1:13" ht="33.6">
      <c r="A898" s="323"/>
      <c r="B898" s="198"/>
      <c r="C898" s="207"/>
      <c r="D898" s="207"/>
      <c r="E898" s="208" t="str">
        <f>_xlfn.CONCAT("QTHT chọn hiển thị kết quả. Hệ thống hiển thị kết quả chạy thử  ",B891)</f>
        <v>QTHT chọn hiển thị kết quả. Hệ thống hiển thị kết quả chạy thử  Hàm lấy dữ liệu từ oauth2</v>
      </c>
      <c r="F898" s="208"/>
      <c r="G898" s="207"/>
      <c r="H898" s="207"/>
      <c r="I898" s="202"/>
      <c r="J898" s="211"/>
      <c r="M898" s="179">
        <f>IF(E898="","",SUBTOTAL(3,$E$5:E898))</f>
        <v>774</v>
      </c>
    </row>
    <row r="899" spans="1:13" ht="33.6">
      <c r="A899" s="323"/>
      <c r="B899" s="198"/>
      <c r="C899" s="207"/>
      <c r="D899" s="207"/>
      <c r="E899" s="208" t="str">
        <f>_xlfn.CONCAT("QTHT chọn xuất bản hàm ETL. Hệ thống xuất bản  ",B891)</f>
        <v>QTHT chọn xuất bản hàm ETL. Hệ thống xuất bản  Hàm lấy dữ liệu từ oauth2</v>
      </c>
      <c r="F899" s="208"/>
      <c r="G899" s="207"/>
      <c r="H899" s="207"/>
      <c r="I899" s="202"/>
      <c r="J899" s="211"/>
      <c r="M899" s="179">
        <f>IF(E899="","",SUBTOTAL(3,$E$5:E899))</f>
        <v>775</v>
      </c>
    </row>
    <row r="900" spans="1:13">
      <c r="A900" s="321"/>
      <c r="B900" s="219" t="s">
        <v>716</v>
      </c>
      <c r="C900" s="218"/>
      <c r="D900" s="218"/>
      <c r="E900" s="219"/>
      <c r="F900" s="219"/>
      <c r="G900" s="218"/>
      <c r="H900" s="218"/>
      <c r="I900" s="186"/>
      <c r="J900" s="211"/>
      <c r="M900" s="179" t="str">
        <f>IF(E900="","",SUBTOTAL(3,$E$5:E900))</f>
        <v/>
      </c>
    </row>
    <row r="901" spans="1:13" ht="33.6">
      <c r="A901" s="324">
        <f>IF(C901="","",COUNTA($C$4:C901))</f>
        <v>101</v>
      </c>
      <c r="B901" s="237" t="s">
        <v>717</v>
      </c>
      <c r="C901" s="190" t="s">
        <v>321</v>
      </c>
      <c r="D901" s="190" t="s">
        <v>6</v>
      </c>
      <c r="E901" s="191"/>
      <c r="F901" s="191"/>
      <c r="G901" s="190" t="s">
        <v>18</v>
      </c>
      <c r="H901" s="194" t="str">
        <f>IF(I901&lt;&gt;"",IF(I901&lt;=3,"Đơn giản",IF(I901&lt;=7,"Trung bình","Phức tạp")),"")</f>
        <v>Phức tạp</v>
      </c>
      <c r="I901" s="310">
        <f>COUNTA(E902:E909)</f>
        <v>8</v>
      </c>
      <c r="M901" s="179" t="str">
        <f>IF(E901="","",SUBTOTAL(3,$E$5:E901))</f>
        <v/>
      </c>
    </row>
    <row r="902" spans="1:13" ht="33.6">
      <c r="A902" s="323"/>
      <c r="B902" s="208"/>
      <c r="C902" s="207"/>
      <c r="D902" s="207"/>
      <c r="E902" s="208" t="str">
        <f>_xlfn.CONCAT("QTHT chỉnh sửa thông tin. Hệ thống lưu lại thông tin mới của ",B901)</f>
        <v>QTHT chỉnh sửa thông tin. Hệ thống lưu lại thông tin mới của Hàm lấy dữ liệu MongoDB từ aggregate</v>
      </c>
      <c r="F902" s="208"/>
      <c r="G902" s="207"/>
      <c r="H902" s="207"/>
      <c r="I902" s="186"/>
      <c r="J902" s="201"/>
      <c r="M902" s="179">
        <f>IF(E902="","",SUBTOTAL(3,$E$5:E902))</f>
        <v>776</v>
      </c>
    </row>
    <row r="903" spans="1:13" ht="33.6">
      <c r="A903" s="323"/>
      <c r="B903" s="208"/>
      <c r="C903" s="207"/>
      <c r="D903" s="207"/>
      <c r="E903" s="208" t="str">
        <f>_xlfn.CONCAT("QTHT cấu hình các tham số. Hệ thống lưu lại tham số của  ",B901)</f>
        <v>QTHT cấu hình các tham số. Hệ thống lưu lại tham số của  Hàm lấy dữ liệu MongoDB từ aggregate</v>
      </c>
      <c r="F903" s="208"/>
      <c r="G903" s="207"/>
      <c r="H903" s="207"/>
      <c r="I903" s="186"/>
      <c r="J903" s="201"/>
      <c r="M903" s="179">
        <f>IF(E903="","",SUBTOTAL(3,$E$5:E903))</f>
        <v>777</v>
      </c>
    </row>
    <row r="904" spans="1:13" ht="50.4">
      <c r="A904" s="323"/>
      <c r="B904" s="208"/>
      <c r="C904" s="207"/>
      <c r="D904" s="207"/>
      <c r="E904" s="208" t="str">
        <f>_xlfn.CONCAT("QTHT xem/điều chỉnh code của hàm ETL, Hệ thống hiển thị code của hàm và cho phép người dùng điều chỉnh  ",B901)</f>
        <v>QTHT xem/điều chỉnh code của hàm ETL, Hệ thống hiển thị code của hàm và cho phép người dùng điều chỉnh  Hàm lấy dữ liệu MongoDB từ aggregate</v>
      </c>
      <c r="F904" s="208"/>
      <c r="G904" s="207"/>
      <c r="H904" s="207"/>
      <c r="I904" s="186"/>
      <c r="J904" s="201"/>
      <c r="M904" s="179">
        <f>IF(E904="","",SUBTOTAL(3,$E$5:E904))</f>
        <v>778</v>
      </c>
    </row>
    <row r="905" spans="1:13" ht="50.4">
      <c r="A905" s="323"/>
      <c r="B905" s="208"/>
      <c r="C905" s="207"/>
      <c r="D905" s="207"/>
      <c r="E905" s="208" t="str">
        <f>_xlfn.CONCAT("QTHT cấu hình dữ liệu mẫu để kiểm thử hàm ETL. Hệt hống cho người dùng nhập/tải lên dữ liệu mẫu ",B901)</f>
        <v>QTHT cấu hình dữ liệu mẫu để kiểm thử hàm ETL. Hệt hống cho người dùng nhập/tải lên dữ liệu mẫu Hàm lấy dữ liệu MongoDB từ aggregate</v>
      </c>
      <c r="F905" s="208"/>
      <c r="G905" s="207"/>
      <c r="H905" s="207"/>
      <c r="I905" s="186"/>
      <c r="J905" s="201"/>
      <c r="M905" s="179">
        <f>IF(E905="","",SUBTOTAL(3,$E$5:E905))</f>
        <v>779</v>
      </c>
    </row>
    <row r="906" spans="1:13" ht="33.6">
      <c r="A906" s="323"/>
      <c r="B906" s="208"/>
      <c r="C906" s="207"/>
      <c r="D906" s="207"/>
      <c r="E906" s="208" t="str">
        <f>_xlfn.CONCAT("QTHT chọn lưu. Hệ thống lưu thông tin cập nhật của  ",B901)</f>
        <v>QTHT chọn lưu. Hệ thống lưu thông tin cập nhật của  Hàm lấy dữ liệu MongoDB từ aggregate</v>
      </c>
      <c r="F906" s="208"/>
      <c r="G906" s="207"/>
      <c r="H906" s="207"/>
      <c r="I906" s="202"/>
      <c r="J906" s="211"/>
      <c r="M906" s="179">
        <f>IF(E906="","",SUBTOTAL(3,$E$5:E906))</f>
        <v>780</v>
      </c>
    </row>
    <row r="907" spans="1:13" ht="50.4">
      <c r="A907" s="323"/>
      <c r="B907" s="208"/>
      <c r="C907" s="207"/>
      <c r="D907" s="207"/>
      <c r="E907" s="208" t="str">
        <f>_xlfn.CONCAT("QTHT chọn chạy thử hàm ETL. Hệ thống chạy thử trên dữ liệu mẫu của  ",B901)</f>
        <v>QTHT chọn chạy thử hàm ETL. Hệ thống chạy thử trên dữ liệu mẫu của  Hàm lấy dữ liệu MongoDB từ aggregate</v>
      </c>
      <c r="F907" s="208"/>
      <c r="G907" s="207"/>
      <c r="H907" s="207"/>
      <c r="I907" s="202"/>
      <c r="J907" s="211"/>
      <c r="M907" s="179">
        <f>IF(E907="","",SUBTOTAL(3,$E$5:E907))</f>
        <v>781</v>
      </c>
    </row>
    <row r="908" spans="1:13" ht="33.6">
      <c r="A908" s="323"/>
      <c r="B908" s="208"/>
      <c r="C908" s="207"/>
      <c r="D908" s="207"/>
      <c r="E908" s="208" t="str">
        <f>_xlfn.CONCAT("QTHT chọn hiển thị kết quả. Hệ thống hiển thị kết quả chạy thử  ",B901)</f>
        <v>QTHT chọn hiển thị kết quả. Hệ thống hiển thị kết quả chạy thử  Hàm lấy dữ liệu MongoDB từ aggregate</v>
      </c>
      <c r="F908" s="208"/>
      <c r="G908" s="207"/>
      <c r="H908" s="207"/>
      <c r="I908" s="202"/>
      <c r="J908" s="211"/>
      <c r="M908" s="179">
        <f>IF(E908="","",SUBTOTAL(3,$E$5:E908))</f>
        <v>782</v>
      </c>
    </row>
    <row r="909" spans="1:13" ht="33.6">
      <c r="A909" s="323"/>
      <c r="B909" s="208"/>
      <c r="C909" s="207"/>
      <c r="D909" s="207"/>
      <c r="E909" s="208" t="str">
        <f>_xlfn.CONCAT("QTHT chọn xuất bản hàm ETL. Hệ thống xuất bản  ",B901)</f>
        <v>QTHT chọn xuất bản hàm ETL. Hệ thống xuất bản  Hàm lấy dữ liệu MongoDB từ aggregate</v>
      </c>
      <c r="F909" s="208"/>
      <c r="G909" s="207"/>
      <c r="H909" s="207"/>
      <c r="I909" s="202"/>
      <c r="J909" s="211"/>
      <c r="M909" s="179">
        <f>IF(E909="","",SUBTOTAL(3,$E$5:E909))</f>
        <v>783</v>
      </c>
    </row>
    <row r="910" spans="1:13" ht="33.6">
      <c r="A910" s="324">
        <f>IF(C910="","",COUNTA($C$4:C910))</f>
        <v>102</v>
      </c>
      <c r="B910" s="237" t="s">
        <v>718</v>
      </c>
      <c r="C910" s="190" t="s">
        <v>321</v>
      </c>
      <c r="D910" s="190" t="s">
        <v>6</v>
      </c>
      <c r="E910" s="191"/>
      <c r="F910" s="191"/>
      <c r="G910" s="190" t="s">
        <v>18</v>
      </c>
      <c r="H910" s="194" t="str">
        <f>IF(I910&lt;&gt;"",IF(I910&lt;=3,"Đơn giản",IF(I910&lt;=7,"Trung bình","Phức tạp")),"")</f>
        <v>Phức tạp</v>
      </c>
      <c r="I910" s="310">
        <f>COUNTA(E911:E918)</f>
        <v>8</v>
      </c>
      <c r="M910" s="179" t="str">
        <f>IF(E910="","",SUBTOTAL(3,$E$5:E910))</f>
        <v/>
      </c>
    </row>
    <row r="911" spans="1:13" ht="33.6">
      <c r="A911" s="323"/>
      <c r="B911" s="208"/>
      <c r="C911" s="207"/>
      <c r="D911" s="207"/>
      <c r="E911" s="208" t="str">
        <f>_xlfn.CONCAT("QTHT chỉnh sửa thông tin. Hệ thống lưu lại thông tin mới của ",B910)</f>
        <v>QTHT chỉnh sửa thông tin. Hệ thống lưu lại thông tin mới của Hàm lấy dữ liệu MongoDB từ filter</v>
      </c>
      <c r="F911" s="208"/>
      <c r="G911" s="207"/>
      <c r="H911" s="207"/>
      <c r="I911" s="186"/>
      <c r="J911" s="201"/>
      <c r="M911" s="179">
        <f>IF(E911="","",SUBTOTAL(3,$E$5:E911))</f>
        <v>784</v>
      </c>
    </row>
    <row r="912" spans="1:13" ht="33.6">
      <c r="A912" s="323"/>
      <c r="B912" s="208"/>
      <c r="C912" s="207"/>
      <c r="D912" s="207"/>
      <c r="E912" s="208" t="str">
        <f>_xlfn.CONCAT("QTHT cấu hình các tham số. Hệ thống lưu lại tham số của  ",B910)</f>
        <v>QTHT cấu hình các tham số. Hệ thống lưu lại tham số của  Hàm lấy dữ liệu MongoDB từ filter</v>
      </c>
      <c r="F912" s="208"/>
      <c r="G912" s="207"/>
      <c r="H912" s="207"/>
      <c r="I912" s="186"/>
      <c r="J912" s="201"/>
      <c r="M912" s="179">
        <f>IF(E912="","",SUBTOTAL(3,$E$5:E912))</f>
        <v>785</v>
      </c>
    </row>
    <row r="913" spans="1:13" ht="50.4">
      <c r="A913" s="323"/>
      <c r="B913" s="208"/>
      <c r="C913" s="207"/>
      <c r="D913" s="207"/>
      <c r="E913" s="208" t="str">
        <f>_xlfn.CONCAT("QTHT xem/điều chỉnh code của hàm ETL, Hệ thống hiển thị code của hàm và cho phép người dùng điều chỉnh  ",B910)</f>
        <v>QTHT xem/điều chỉnh code của hàm ETL, Hệ thống hiển thị code của hàm và cho phép người dùng điều chỉnh  Hàm lấy dữ liệu MongoDB từ filter</v>
      </c>
      <c r="F913" s="208"/>
      <c r="G913" s="207"/>
      <c r="H913" s="207"/>
      <c r="I913" s="186"/>
      <c r="J913" s="201"/>
      <c r="M913" s="179">
        <f>IF(E913="","",SUBTOTAL(3,$E$5:E913))</f>
        <v>786</v>
      </c>
    </row>
    <row r="914" spans="1:13" ht="50.4">
      <c r="A914" s="323"/>
      <c r="B914" s="208"/>
      <c r="C914" s="207"/>
      <c r="D914" s="207"/>
      <c r="E914" s="208" t="str">
        <f>_xlfn.CONCAT("QTHT cấu hình dữ liệu mẫu để kiểm thử hàm ETL. Hệt hống cho người dùng nhập/tải lên dữ liệu mẫu ",B910)</f>
        <v>QTHT cấu hình dữ liệu mẫu để kiểm thử hàm ETL. Hệt hống cho người dùng nhập/tải lên dữ liệu mẫu Hàm lấy dữ liệu MongoDB từ filter</v>
      </c>
      <c r="F914" s="208"/>
      <c r="G914" s="207"/>
      <c r="H914" s="207"/>
      <c r="I914" s="186"/>
      <c r="J914" s="201"/>
      <c r="M914" s="179">
        <f>IF(E914="","",SUBTOTAL(3,$E$5:E914))</f>
        <v>787</v>
      </c>
    </row>
    <row r="915" spans="1:13" ht="33.6">
      <c r="A915" s="323"/>
      <c r="B915" s="208"/>
      <c r="C915" s="207"/>
      <c r="D915" s="207"/>
      <c r="E915" s="208" t="str">
        <f>_xlfn.CONCAT("QTHT chọn lưu. Hệ thống lưu thông tin cập nhật của  ",B910)</f>
        <v>QTHT chọn lưu. Hệ thống lưu thông tin cập nhật của  Hàm lấy dữ liệu MongoDB từ filter</v>
      </c>
      <c r="F915" s="208"/>
      <c r="G915" s="207"/>
      <c r="H915" s="207"/>
      <c r="I915" s="202"/>
      <c r="J915" s="211"/>
      <c r="M915" s="179">
        <f>IF(E915="","",SUBTOTAL(3,$E$5:E915))</f>
        <v>788</v>
      </c>
    </row>
    <row r="916" spans="1:13" ht="33.6">
      <c r="A916" s="323"/>
      <c r="B916" s="208"/>
      <c r="C916" s="207"/>
      <c r="D916" s="207"/>
      <c r="E916" s="208" t="str">
        <f>_xlfn.CONCAT("QTHT chọn chạy thử hàm ETL. Hệ thống chạy thử trên dữ liệu mẫu của  ",B910)</f>
        <v>QTHT chọn chạy thử hàm ETL. Hệ thống chạy thử trên dữ liệu mẫu của  Hàm lấy dữ liệu MongoDB từ filter</v>
      </c>
      <c r="F916" s="208"/>
      <c r="G916" s="207"/>
      <c r="H916" s="207"/>
      <c r="I916" s="202"/>
      <c r="J916" s="211"/>
      <c r="M916" s="179">
        <f>IF(E916="","",SUBTOTAL(3,$E$5:E916))</f>
        <v>789</v>
      </c>
    </row>
    <row r="917" spans="1:13" ht="33.6">
      <c r="A917" s="323"/>
      <c r="B917" s="208"/>
      <c r="C917" s="207"/>
      <c r="D917" s="207"/>
      <c r="E917" s="208" t="str">
        <f>_xlfn.CONCAT("QTHT chọn hiển thị kết quả. Hệ thống hiển thị kết quả chạy thử  ",B910)</f>
        <v>QTHT chọn hiển thị kết quả. Hệ thống hiển thị kết quả chạy thử  Hàm lấy dữ liệu MongoDB từ filter</v>
      </c>
      <c r="F917" s="208"/>
      <c r="G917" s="207"/>
      <c r="H917" s="207"/>
      <c r="I917" s="202"/>
      <c r="J917" s="211"/>
      <c r="M917" s="179">
        <f>IF(E917="","",SUBTOTAL(3,$E$5:E917))</f>
        <v>790</v>
      </c>
    </row>
    <row r="918" spans="1:13" ht="33.6">
      <c r="A918" s="323"/>
      <c r="B918" s="208"/>
      <c r="C918" s="207"/>
      <c r="D918" s="207"/>
      <c r="E918" s="208" t="str">
        <f>_xlfn.CONCAT("QTHT chọn xuất bản hàm ETL. Hệ thống xuất bản  ",B910)</f>
        <v>QTHT chọn xuất bản hàm ETL. Hệ thống xuất bản  Hàm lấy dữ liệu MongoDB từ filter</v>
      </c>
      <c r="F918" s="208"/>
      <c r="G918" s="207"/>
      <c r="H918" s="207"/>
      <c r="I918" s="202"/>
      <c r="J918" s="211"/>
      <c r="M918" s="179">
        <f>IF(E918="","",SUBTOTAL(3,$E$5:E918))</f>
        <v>791</v>
      </c>
    </row>
    <row r="919" spans="1:13" ht="33.6">
      <c r="A919" s="324">
        <f>IF(C919="","",COUNTA($C$4:C919))</f>
        <v>103</v>
      </c>
      <c r="B919" s="237" t="s">
        <v>719</v>
      </c>
      <c r="C919" s="190" t="s">
        <v>321</v>
      </c>
      <c r="D919" s="190" t="s">
        <v>6</v>
      </c>
      <c r="E919" s="191"/>
      <c r="F919" s="191"/>
      <c r="G919" s="190" t="s">
        <v>18</v>
      </c>
      <c r="H919" s="194" t="str">
        <f>IF(I919&lt;&gt;"",IF(I919&lt;=3,"Đơn giản",IF(I919&lt;=7,"Trung bình","Phức tạp")),"")</f>
        <v>Phức tạp</v>
      </c>
      <c r="I919" s="310">
        <f>COUNTA(E920:E927)</f>
        <v>8</v>
      </c>
      <c r="M919" s="179" t="str">
        <f>IF(E919="","",SUBTOTAL(3,$E$5:E919))</f>
        <v/>
      </c>
    </row>
    <row r="920" spans="1:13" ht="50.4">
      <c r="A920" s="323"/>
      <c r="B920" s="208"/>
      <c r="C920" s="207"/>
      <c r="D920" s="207"/>
      <c r="E920" s="208" t="str">
        <f>_xlfn.CONCAT("QTHT chỉnh sửa thông tin. Hệ thống lưu lại thông tin mới của ",B919)</f>
        <v>QTHT chỉnh sửa thông tin. Hệ thống lưu lại thông tin mới của Hàm gán dữ liệu (bỏ qua khi key trùng) MongoDB</v>
      </c>
      <c r="F920" s="208"/>
      <c r="G920" s="207"/>
      <c r="H920" s="207"/>
      <c r="I920" s="186"/>
      <c r="J920" s="201"/>
      <c r="M920" s="179">
        <f>IF(E920="","",SUBTOTAL(3,$E$5:E920))</f>
        <v>792</v>
      </c>
    </row>
    <row r="921" spans="1:13" ht="33.6">
      <c r="A921" s="323"/>
      <c r="B921" s="208"/>
      <c r="C921" s="207"/>
      <c r="D921" s="207"/>
      <c r="E921" s="208" t="str">
        <f>_xlfn.CONCAT("QTHT cấu hình các tham số. Hệ thống lưu lại tham số của  ",B919)</f>
        <v>QTHT cấu hình các tham số. Hệ thống lưu lại tham số của  Hàm gán dữ liệu (bỏ qua khi key trùng) MongoDB</v>
      </c>
      <c r="F921" s="208"/>
      <c r="G921" s="207"/>
      <c r="H921" s="207"/>
      <c r="I921" s="186"/>
      <c r="J921" s="201"/>
      <c r="M921" s="179">
        <f>IF(E921="","",SUBTOTAL(3,$E$5:E921))</f>
        <v>793</v>
      </c>
    </row>
    <row r="922" spans="1:13" ht="50.4">
      <c r="A922" s="323"/>
      <c r="B922" s="208"/>
      <c r="C922" s="207"/>
      <c r="D922" s="207"/>
      <c r="E922" s="208" t="str">
        <f>_xlfn.CONCAT("QTHT xem/điều chỉnh code của hàm ETL, Hệ thống hiển thị code của hàm và cho phép người dùng điều chỉnh  ",B919)</f>
        <v>QTHT xem/điều chỉnh code của hàm ETL, Hệ thống hiển thị code của hàm và cho phép người dùng điều chỉnh  Hàm gán dữ liệu (bỏ qua khi key trùng) MongoDB</v>
      </c>
      <c r="F922" s="208"/>
      <c r="G922" s="207"/>
      <c r="H922" s="207"/>
      <c r="I922" s="186"/>
      <c r="J922" s="201"/>
      <c r="M922" s="179">
        <f>IF(E922="","",SUBTOTAL(3,$E$5:E922))</f>
        <v>794</v>
      </c>
    </row>
    <row r="923" spans="1:13" ht="50.4">
      <c r="A923" s="323"/>
      <c r="B923" s="208"/>
      <c r="C923" s="207"/>
      <c r="D923" s="207"/>
      <c r="E923" s="208" t="str">
        <f>_xlfn.CONCAT("QTHT cấu hình dữ liệu mẫu để kiểm thử hàm ETL. Hệt hống cho người dùng nhập/tải lên dữ liệu mẫu ",B919)</f>
        <v>QTHT cấu hình dữ liệu mẫu để kiểm thử hàm ETL. Hệt hống cho người dùng nhập/tải lên dữ liệu mẫu Hàm gán dữ liệu (bỏ qua khi key trùng) MongoDB</v>
      </c>
      <c r="F923" s="208"/>
      <c r="G923" s="207"/>
      <c r="H923" s="207"/>
      <c r="I923" s="186"/>
      <c r="J923" s="201"/>
      <c r="M923" s="179">
        <f>IF(E923="","",SUBTOTAL(3,$E$5:E923))</f>
        <v>795</v>
      </c>
    </row>
    <row r="924" spans="1:13" ht="33.6">
      <c r="A924" s="323"/>
      <c r="B924" s="208"/>
      <c r="C924" s="207"/>
      <c r="D924" s="207"/>
      <c r="E924" s="208" t="str">
        <f>_xlfn.CONCAT("QTHT chọn lưu. Hệ thống lưu thông tin cập nhật của  ",B919)</f>
        <v>QTHT chọn lưu. Hệ thống lưu thông tin cập nhật của  Hàm gán dữ liệu (bỏ qua khi key trùng) MongoDB</v>
      </c>
      <c r="F924" s="208"/>
      <c r="G924" s="207"/>
      <c r="H924" s="207"/>
      <c r="I924" s="202"/>
      <c r="J924" s="211"/>
      <c r="M924" s="179">
        <f>IF(E924="","",SUBTOTAL(3,$E$5:E924))</f>
        <v>796</v>
      </c>
    </row>
    <row r="925" spans="1:13" ht="50.4">
      <c r="A925" s="323"/>
      <c r="B925" s="208"/>
      <c r="C925" s="207"/>
      <c r="D925" s="207"/>
      <c r="E925" s="208" t="str">
        <f>_xlfn.CONCAT("QTHT chọn chạy thử hàm ETL. Hệ thống chạy thử trên dữ liệu mẫu của  ",B919)</f>
        <v>QTHT chọn chạy thử hàm ETL. Hệ thống chạy thử trên dữ liệu mẫu của  Hàm gán dữ liệu (bỏ qua khi key trùng) MongoDB</v>
      </c>
      <c r="F925" s="208"/>
      <c r="G925" s="207"/>
      <c r="H925" s="207"/>
      <c r="I925" s="202"/>
      <c r="J925" s="211"/>
      <c r="M925" s="179">
        <f>IF(E925="","",SUBTOTAL(3,$E$5:E925))</f>
        <v>797</v>
      </c>
    </row>
    <row r="926" spans="1:13" ht="50.4">
      <c r="A926" s="323"/>
      <c r="B926" s="208"/>
      <c r="C926" s="207"/>
      <c r="D926" s="207"/>
      <c r="E926" s="208" t="str">
        <f>_xlfn.CONCAT("QTHT chọn hiển thị kết quả. Hệ thống hiển thị kết quả chạy thử  ",B919)</f>
        <v>QTHT chọn hiển thị kết quả. Hệ thống hiển thị kết quả chạy thử  Hàm gán dữ liệu (bỏ qua khi key trùng) MongoDB</v>
      </c>
      <c r="F926" s="208"/>
      <c r="G926" s="207"/>
      <c r="H926" s="207"/>
      <c r="I926" s="202"/>
      <c r="J926" s="211"/>
      <c r="M926" s="179">
        <f>IF(E926="","",SUBTOTAL(3,$E$5:E926))</f>
        <v>798</v>
      </c>
    </row>
    <row r="927" spans="1:13" ht="33.6">
      <c r="A927" s="323"/>
      <c r="B927" s="208"/>
      <c r="C927" s="207"/>
      <c r="D927" s="207"/>
      <c r="E927" s="208" t="str">
        <f>_xlfn.CONCAT("QTHT chọn xuất bản hàm ETL. Hệ thống xuất bản  ",B919)</f>
        <v>QTHT chọn xuất bản hàm ETL. Hệ thống xuất bản  Hàm gán dữ liệu (bỏ qua khi key trùng) MongoDB</v>
      </c>
      <c r="F927" s="208"/>
      <c r="G927" s="207"/>
      <c r="H927" s="207"/>
      <c r="I927" s="202"/>
      <c r="J927" s="211"/>
      <c r="M927" s="179">
        <f>IF(E927="","",SUBTOTAL(3,$E$5:E927))</f>
        <v>799</v>
      </c>
    </row>
    <row r="928" spans="1:13" ht="33.6">
      <c r="A928" s="324">
        <f>IF(C928="","",COUNTA($C$4:C928))</f>
        <v>104</v>
      </c>
      <c r="B928" s="237" t="s">
        <v>720</v>
      </c>
      <c r="C928" s="190" t="s">
        <v>321</v>
      </c>
      <c r="D928" s="190" t="s">
        <v>6</v>
      </c>
      <c r="E928" s="191"/>
      <c r="F928" s="191"/>
      <c r="G928" s="190" t="s">
        <v>18</v>
      </c>
      <c r="H928" s="194" t="str">
        <f>IF(I928&lt;&gt;"",IF(I928&lt;=3,"Đơn giản",IF(I928&lt;=7,"Trung bình","Phức tạp")),"")</f>
        <v>Phức tạp</v>
      </c>
      <c r="I928" s="310">
        <f>COUNTA(E929:E936)</f>
        <v>8</v>
      </c>
      <c r="M928" s="179" t="str">
        <f>IF(E928="","",SUBTOTAL(3,$E$5:E928))</f>
        <v/>
      </c>
    </row>
    <row r="929" spans="1:13" ht="33.6">
      <c r="A929" s="323"/>
      <c r="B929" s="208"/>
      <c r="C929" s="207"/>
      <c r="D929" s="207"/>
      <c r="E929" s="208" t="str">
        <f>_xlfn.CONCAT("QTHT chỉnh sửa thông tin. Hệ thống lưu lại thông tin mới của ",B928)</f>
        <v>QTHT chỉnh sửa thông tin. Hệ thống lưu lại thông tin mới của Hàm gán tất cả dữ liệu MongoDB</v>
      </c>
      <c r="F929" s="208"/>
      <c r="G929" s="207"/>
      <c r="H929" s="207"/>
      <c r="I929" s="186"/>
      <c r="J929" s="201"/>
      <c r="M929" s="179">
        <f>IF(E929="","",SUBTOTAL(3,$E$5:E929))</f>
        <v>800</v>
      </c>
    </row>
    <row r="930" spans="1:13" ht="33.6">
      <c r="A930" s="323"/>
      <c r="B930" s="208"/>
      <c r="C930" s="207"/>
      <c r="D930" s="207"/>
      <c r="E930" s="208" t="str">
        <f>_xlfn.CONCAT("QTHT cấu hình các tham số. Hệ thống lưu lại tham số của  ",B928)</f>
        <v>QTHT cấu hình các tham số. Hệ thống lưu lại tham số của  Hàm gán tất cả dữ liệu MongoDB</v>
      </c>
      <c r="F930" s="208"/>
      <c r="G930" s="207"/>
      <c r="H930" s="207"/>
      <c r="I930" s="186"/>
      <c r="J930" s="201"/>
      <c r="M930" s="179">
        <f>IF(E930="","",SUBTOTAL(3,$E$5:E930))</f>
        <v>801</v>
      </c>
    </row>
    <row r="931" spans="1:13" ht="50.4">
      <c r="A931" s="323"/>
      <c r="B931" s="208"/>
      <c r="C931" s="207"/>
      <c r="D931" s="207"/>
      <c r="E931" s="208" t="str">
        <f>_xlfn.CONCAT("QTHT xem/điều chỉnh code của hàm ETL, Hệ thống hiển thị code của hàm và cho phép người dùng điều chỉnh  ",B928)</f>
        <v>QTHT xem/điều chỉnh code của hàm ETL, Hệ thống hiển thị code của hàm và cho phép người dùng điều chỉnh  Hàm gán tất cả dữ liệu MongoDB</v>
      </c>
      <c r="F931" s="208"/>
      <c r="G931" s="207"/>
      <c r="H931" s="207"/>
      <c r="I931" s="186"/>
      <c r="J931" s="201"/>
      <c r="M931" s="179">
        <f>IF(E931="","",SUBTOTAL(3,$E$5:E931))</f>
        <v>802</v>
      </c>
    </row>
    <row r="932" spans="1:13" ht="50.4">
      <c r="A932" s="323"/>
      <c r="B932" s="208"/>
      <c r="C932" s="207"/>
      <c r="D932" s="207"/>
      <c r="E932" s="208" t="str">
        <f>_xlfn.CONCAT("QTHT cấu hình dữ liệu mẫu để kiểm thử hàm ETL. Hệt hống cho người dùng nhập/tải lên dữ liệu mẫu ",B928)</f>
        <v>QTHT cấu hình dữ liệu mẫu để kiểm thử hàm ETL. Hệt hống cho người dùng nhập/tải lên dữ liệu mẫu Hàm gán tất cả dữ liệu MongoDB</v>
      </c>
      <c r="F932" s="208"/>
      <c r="G932" s="207"/>
      <c r="H932" s="207"/>
      <c r="I932" s="186"/>
      <c r="J932" s="201"/>
      <c r="M932" s="179">
        <f>IF(E932="","",SUBTOTAL(3,$E$5:E932))</f>
        <v>803</v>
      </c>
    </row>
    <row r="933" spans="1:13" ht="33.6">
      <c r="A933" s="323"/>
      <c r="B933" s="208"/>
      <c r="C933" s="207"/>
      <c r="D933" s="207"/>
      <c r="E933" s="208" t="str">
        <f>_xlfn.CONCAT("QTHT chọn lưu. Hệ thống lưu thông tin cập nhật của  ",B928)</f>
        <v>QTHT chọn lưu. Hệ thống lưu thông tin cập nhật của  Hàm gán tất cả dữ liệu MongoDB</v>
      </c>
      <c r="F933" s="208"/>
      <c r="G933" s="207"/>
      <c r="H933" s="207"/>
      <c r="I933" s="202"/>
      <c r="J933" s="211"/>
      <c r="M933" s="179">
        <f>IF(E933="","",SUBTOTAL(3,$E$5:E933))</f>
        <v>804</v>
      </c>
    </row>
    <row r="934" spans="1:13" ht="33.6">
      <c r="A934" s="323"/>
      <c r="B934" s="208"/>
      <c r="C934" s="207"/>
      <c r="D934" s="207"/>
      <c r="E934" s="208" t="str">
        <f>_xlfn.CONCAT("QTHT chọn chạy thử hàm ETL. Hệ thống chạy thử trên dữ liệu mẫu của  ",B928)</f>
        <v>QTHT chọn chạy thử hàm ETL. Hệ thống chạy thử trên dữ liệu mẫu của  Hàm gán tất cả dữ liệu MongoDB</v>
      </c>
      <c r="F934" s="208"/>
      <c r="G934" s="207"/>
      <c r="H934" s="207"/>
      <c r="I934" s="202"/>
      <c r="J934" s="211"/>
      <c r="M934" s="179">
        <f>IF(E934="","",SUBTOTAL(3,$E$5:E934))</f>
        <v>805</v>
      </c>
    </row>
    <row r="935" spans="1:13" ht="33.6">
      <c r="A935" s="323"/>
      <c r="B935" s="208"/>
      <c r="C935" s="207"/>
      <c r="D935" s="207"/>
      <c r="E935" s="208" t="str">
        <f>_xlfn.CONCAT("QTHT chọn hiển thị kết quả. Hệ thống hiển thị kết quả chạy thử  ",B928)</f>
        <v>QTHT chọn hiển thị kết quả. Hệ thống hiển thị kết quả chạy thử  Hàm gán tất cả dữ liệu MongoDB</v>
      </c>
      <c r="F935" s="208"/>
      <c r="G935" s="207"/>
      <c r="H935" s="207"/>
      <c r="I935" s="202"/>
      <c r="J935" s="211"/>
      <c r="M935" s="179">
        <f>IF(E935="","",SUBTOTAL(3,$E$5:E935))</f>
        <v>806</v>
      </c>
    </row>
    <row r="936" spans="1:13" ht="33.6">
      <c r="A936" s="323"/>
      <c r="B936" s="208"/>
      <c r="C936" s="207"/>
      <c r="D936" s="207"/>
      <c r="E936" s="208" t="str">
        <f>_xlfn.CONCAT("QTHT chọn xuất bản hàm ETL. Hệ thống xuất bản  ",B928)</f>
        <v>QTHT chọn xuất bản hàm ETL. Hệ thống xuất bản  Hàm gán tất cả dữ liệu MongoDB</v>
      </c>
      <c r="F936" s="208"/>
      <c r="G936" s="207"/>
      <c r="H936" s="207"/>
      <c r="I936" s="202"/>
      <c r="J936" s="211"/>
      <c r="M936" s="179">
        <f>IF(E936="","",SUBTOTAL(3,$E$5:E936))</f>
        <v>807</v>
      </c>
    </row>
    <row r="937" spans="1:13" ht="33.6">
      <c r="A937" s="324">
        <f>IF(C937="","",COUNTA($C$4:C937))</f>
        <v>105</v>
      </c>
      <c r="B937" s="237" t="s">
        <v>721</v>
      </c>
      <c r="C937" s="190" t="s">
        <v>321</v>
      </c>
      <c r="D937" s="190" t="s">
        <v>6</v>
      </c>
      <c r="E937" s="191"/>
      <c r="F937" s="191"/>
      <c r="G937" s="190" t="s">
        <v>18</v>
      </c>
      <c r="H937" s="194" t="str">
        <f>IF(I937&lt;&gt;"",IF(I937&lt;=3,"Đơn giản",IF(I937&lt;=7,"Trung bình","Phức tạp")),"")</f>
        <v>Phức tạp</v>
      </c>
      <c r="I937" s="310">
        <f>COUNTA(E938:E945)</f>
        <v>8</v>
      </c>
      <c r="M937" s="179" t="str">
        <f>IF(E937="","",SUBTOTAL(3,$E$5:E937))</f>
        <v/>
      </c>
    </row>
    <row r="938" spans="1:13" ht="33.6">
      <c r="A938" s="323"/>
      <c r="B938" s="208"/>
      <c r="C938" s="207"/>
      <c r="D938" s="207"/>
      <c r="E938" s="208" t="str">
        <f>_xlfn.CONCAT("QTHT chỉnh sửa thông tin. Hệ thống lưu lại thông tin mới của ",B937)</f>
        <v>QTHT chỉnh sửa thông tin. Hệ thống lưu lại thông tin mới của Hàm gán và cập nhật dữ liệu MongoDB</v>
      </c>
      <c r="F938" s="208"/>
      <c r="G938" s="207"/>
      <c r="H938" s="207"/>
      <c r="I938" s="186"/>
      <c r="J938" s="201"/>
      <c r="M938" s="179">
        <f>IF(E938="","",SUBTOTAL(3,$E$5:E938))</f>
        <v>808</v>
      </c>
    </row>
    <row r="939" spans="1:13" ht="33.6">
      <c r="A939" s="323"/>
      <c r="B939" s="208"/>
      <c r="C939" s="207"/>
      <c r="D939" s="207"/>
      <c r="E939" s="208" t="str">
        <f>_xlfn.CONCAT("QTHT cấu hình các tham số. Hệ thống lưu lại tham số của  ",B937)</f>
        <v>QTHT cấu hình các tham số. Hệ thống lưu lại tham số của  Hàm gán và cập nhật dữ liệu MongoDB</v>
      </c>
      <c r="F939" s="208"/>
      <c r="G939" s="207"/>
      <c r="H939" s="207"/>
      <c r="I939" s="186"/>
      <c r="J939" s="201"/>
      <c r="M939" s="179">
        <f>IF(E939="","",SUBTOTAL(3,$E$5:E939))</f>
        <v>809</v>
      </c>
    </row>
    <row r="940" spans="1:13" ht="50.4">
      <c r="A940" s="323"/>
      <c r="B940" s="208"/>
      <c r="C940" s="207"/>
      <c r="D940" s="207"/>
      <c r="E940" s="208" t="str">
        <f>_xlfn.CONCAT("QTHT xem/điều chỉnh code của hàm ETL, Hệ thống hiển thị code của hàm và cho phép người dùng điều chỉnh  ",B937)</f>
        <v>QTHT xem/điều chỉnh code của hàm ETL, Hệ thống hiển thị code của hàm và cho phép người dùng điều chỉnh  Hàm gán và cập nhật dữ liệu MongoDB</v>
      </c>
      <c r="F940" s="208"/>
      <c r="G940" s="207"/>
      <c r="H940" s="207"/>
      <c r="I940" s="186"/>
      <c r="J940" s="201"/>
      <c r="M940" s="179">
        <f>IF(E940="","",SUBTOTAL(3,$E$5:E940))</f>
        <v>810</v>
      </c>
    </row>
    <row r="941" spans="1:13" ht="50.4">
      <c r="A941" s="323"/>
      <c r="B941" s="208"/>
      <c r="C941" s="207"/>
      <c r="D941" s="207"/>
      <c r="E941" s="208" t="str">
        <f>_xlfn.CONCAT("QTHT cấu hình dữ liệu mẫu để kiểm thử hàm ETL. Hệt hống cho người dùng nhập/tải lên dữ liệu mẫu ",B937)</f>
        <v>QTHT cấu hình dữ liệu mẫu để kiểm thử hàm ETL. Hệt hống cho người dùng nhập/tải lên dữ liệu mẫu Hàm gán và cập nhật dữ liệu MongoDB</v>
      </c>
      <c r="F941" s="208"/>
      <c r="G941" s="207"/>
      <c r="H941" s="207"/>
      <c r="I941" s="186"/>
      <c r="J941" s="201"/>
      <c r="M941" s="179">
        <f>IF(E941="","",SUBTOTAL(3,$E$5:E941))</f>
        <v>811</v>
      </c>
    </row>
    <row r="942" spans="1:13" ht="33.6">
      <c r="A942" s="323"/>
      <c r="B942" s="208"/>
      <c r="C942" s="207"/>
      <c r="D942" s="207"/>
      <c r="E942" s="208" t="str">
        <f>_xlfn.CONCAT("QTHT chọn lưu. Hệ thống lưu thông tin cập nhật của  ",B937)</f>
        <v>QTHT chọn lưu. Hệ thống lưu thông tin cập nhật của  Hàm gán và cập nhật dữ liệu MongoDB</v>
      </c>
      <c r="F942" s="208"/>
      <c r="G942" s="207"/>
      <c r="H942" s="207"/>
      <c r="I942" s="202"/>
      <c r="J942" s="211"/>
      <c r="M942" s="179">
        <f>IF(E942="","",SUBTOTAL(3,$E$5:E942))</f>
        <v>812</v>
      </c>
    </row>
    <row r="943" spans="1:13" ht="33.6">
      <c r="A943" s="323"/>
      <c r="B943" s="208"/>
      <c r="C943" s="207"/>
      <c r="D943" s="207"/>
      <c r="E943" s="208" t="str">
        <f>_xlfn.CONCAT("QTHT chọn chạy thử hàm ETL. Hệ thống chạy thử trên dữ liệu mẫu của  ",B937)</f>
        <v>QTHT chọn chạy thử hàm ETL. Hệ thống chạy thử trên dữ liệu mẫu của  Hàm gán và cập nhật dữ liệu MongoDB</v>
      </c>
      <c r="F943" s="208"/>
      <c r="G943" s="207"/>
      <c r="H943" s="207"/>
      <c r="I943" s="202"/>
      <c r="J943" s="211"/>
      <c r="M943" s="179">
        <f>IF(E943="","",SUBTOTAL(3,$E$5:E943))</f>
        <v>813</v>
      </c>
    </row>
    <row r="944" spans="1:13" ht="33.6">
      <c r="A944" s="323"/>
      <c r="B944" s="208"/>
      <c r="C944" s="207"/>
      <c r="D944" s="207"/>
      <c r="E944" s="208" t="str">
        <f>_xlfn.CONCAT("QTHT chọn hiển thị kết quả. Hệ thống hiển thị kết quả chạy thử  ",B937)</f>
        <v>QTHT chọn hiển thị kết quả. Hệ thống hiển thị kết quả chạy thử  Hàm gán và cập nhật dữ liệu MongoDB</v>
      </c>
      <c r="F944" s="208"/>
      <c r="G944" s="207"/>
      <c r="H944" s="207"/>
      <c r="I944" s="202"/>
      <c r="J944" s="211"/>
      <c r="M944" s="179">
        <f>IF(E944="","",SUBTOTAL(3,$E$5:E944))</f>
        <v>814</v>
      </c>
    </row>
    <row r="945" spans="1:13" ht="33.6">
      <c r="A945" s="323"/>
      <c r="B945" s="208"/>
      <c r="C945" s="207"/>
      <c r="D945" s="207"/>
      <c r="E945" s="208" t="str">
        <f>_xlfn.CONCAT("QTHT chọn xuất bản hàm ETL. Hệ thống xuất bản  ",B937)</f>
        <v>QTHT chọn xuất bản hàm ETL. Hệ thống xuất bản  Hàm gán và cập nhật dữ liệu MongoDB</v>
      </c>
      <c r="F945" s="208"/>
      <c r="G945" s="207"/>
      <c r="H945" s="207"/>
      <c r="I945" s="202"/>
      <c r="J945" s="211"/>
      <c r="M945" s="179">
        <f>IF(E945="","",SUBTOTAL(3,$E$5:E945))</f>
        <v>815</v>
      </c>
    </row>
    <row r="946" spans="1:13" ht="33.6">
      <c r="A946" s="324">
        <f>IF(C946="","",COUNTA($C$4:C946))</f>
        <v>106</v>
      </c>
      <c r="B946" s="237" t="s">
        <v>722</v>
      </c>
      <c r="C946" s="190" t="s">
        <v>321</v>
      </c>
      <c r="D946" s="190" t="s">
        <v>6</v>
      </c>
      <c r="E946" s="191"/>
      <c r="F946" s="191"/>
      <c r="G946" s="190" t="s">
        <v>18</v>
      </c>
      <c r="H946" s="194" t="str">
        <f>IF(I946&lt;&gt;"",IF(I946&lt;=3,"Đơn giản",IF(I946&lt;=7,"Trung bình","Phức tạp")),"")</f>
        <v>Phức tạp</v>
      </c>
      <c r="I946" s="310">
        <f>COUNTA(E947:E954)</f>
        <v>8</v>
      </c>
      <c r="M946" s="179" t="str">
        <f>IF(E946="","",SUBTOTAL(3,$E$5:E946))</f>
        <v/>
      </c>
    </row>
    <row r="947" spans="1:13" ht="33.6">
      <c r="A947" s="323"/>
      <c r="B947" s="208"/>
      <c r="C947" s="207"/>
      <c r="D947" s="207"/>
      <c r="E947" s="208" t="str">
        <f>_xlfn.CONCAT("QTHT chỉnh sửa thông tin. Hệ thống lưu lại thông tin mới của ",B946)</f>
        <v>QTHT chỉnh sửa thông tin. Hệ thống lưu lại thông tin mới của Hàm gán và xóa dữ liệu MongoDB</v>
      </c>
      <c r="F947" s="208"/>
      <c r="G947" s="207"/>
      <c r="H947" s="207"/>
      <c r="I947" s="186"/>
      <c r="J947" s="201"/>
      <c r="M947" s="179">
        <f>IF(E947="","",SUBTOTAL(3,$E$5:E947))</f>
        <v>816</v>
      </c>
    </row>
    <row r="948" spans="1:13" ht="33.6">
      <c r="A948" s="323"/>
      <c r="B948" s="208"/>
      <c r="C948" s="207"/>
      <c r="D948" s="207"/>
      <c r="E948" s="208" t="str">
        <f>_xlfn.CONCAT("QTHT cấu hình các tham số. Hệ thống lưu lại tham số của  ",B946)</f>
        <v>QTHT cấu hình các tham số. Hệ thống lưu lại tham số của  Hàm gán và xóa dữ liệu MongoDB</v>
      </c>
      <c r="F948" s="208"/>
      <c r="G948" s="207"/>
      <c r="H948" s="207"/>
      <c r="I948" s="186"/>
      <c r="J948" s="201"/>
      <c r="M948" s="179">
        <f>IF(E948="","",SUBTOTAL(3,$E$5:E948))</f>
        <v>817</v>
      </c>
    </row>
    <row r="949" spans="1:13" ht="50.4">
      <c r="A949" s="323"/>
      <c r="B949" s="208"/>
      <c r="C949" s="207"/>
      <c r="D949" s="207"/>
      <c r="E949" s="208" t="str">
        <f>_xlfn.CONCAT("QTHT xem/điều chỉnh code của hàm ETL, Hệ thống hiển thị code của hàm và cho phép người dùng điều chỉnh  ",B946)</f>
        <v>QTHT xem/điều chỉnh code của hàm ETL, Hệ thống hiển thị code của hàm và cho phép người dùng điều chỉnh  Hàm gán và xóa dữ liệu MongoDB</v>
      </c>
      <c r="F949" s="208"/>
      <c r="G949" s="207"/>
      <c r="H949" s="207"/>
      <c r="I949" s="186"/>
      <c r="J949" s="201"/>
      <c r="M949" s="179">
        <f>IF(E949="","",SUBTOTAL(3,$E$5:E949))</f>
        <v>818</v>
      </c>
    </row>
    <row r="950" spans="1:13" ht="50.4">
      <c r="A950" s="323"/>
      <c r="B950" s="208"/>
      <c r="C950" s="207"/>
      <c r="D950" s="207"/>
      <c r="E950" s="208" t="str">
        <f>_xlfn.CONCAT("QTHT cấu hình dữ liệu mẫu để kiểm thử hàm ETL. Hệt hống cho người dùng nhập/tải lên dữ liệu mẫu ",B946)</f>
        <v>QTHT cấu hình dữ liệu mẫu để kiểm thử hàm ETL. Hệt hống cho người dùng nhập/tải lên dữ liệu mẫu Hàm gán và xóa dữ liệu MongoDB</v>
      </c>
      <c r="F950" s="208"/>
      <c r="G950" s="207"/>
      <c r="H950" s="207"/>
      <c r="I950" s="186"/>
      <c r="J950" s="201"/>
      <c r="M950" s="179">
        <f>IF(E950="","",SUBTOTAL(3,$E$5:E950))</f>
        <v>819</v>
      </c>
    </row>
    <row r="951" spans="1:13" ht="33.6">
      <c r="A951" s="323"/>
      <c r="B951" s="208"/>
      <c r="C951" s="207"/>
      <c r="D951" s="207"/>
      <c r="E951" s="208" t="str">
        <f>_xlfn.CONCAT("QTHT chọn lưu. Hệ thống lưu thông tin cập nhật của  ",B946)</f>
        <v>QTHT chọn lưu. Hệ thống lưu thông tin cập nhật của  Hàm gán và xóa dữ liệu MongoDB</v>
      </c>
      <c r="F951" s="208"/>
      <c r="G951" s="207"/>
      <c r="H951" s="207"/>
      <c r="I951" s="202"/>
      <c r="J951" s="211"/>
      <c r="M951" s="179">
        <f>IF(E951="","",SUBTOTAL(3,$E$5:E951))</f>
        <v>820</v>
      </c>
    </row>
    <row r="952" spans="1:13" ht="33.6">
      <c r="A952" s="323"/>
      <c r="B952" s="208"/>
      <c r="C952" s="207"/>
      <c r="D952" s="207"/>
      <c r="E952" s="208" t="str">
        <f>_xlfn.CONCAT("QTHT chọn chạy thử hàm ETL. Hệ thống chạy thử trên dữ liệu mẫu của  ",B946)</f>
        <v>QTHT chọn chạy thử hàm ETL. Hệ thống chạy thử trên dữ liệu mẫu của  Hàm gán và xóa dữ liệu MongoDB</v>
      </c>
      <c r="F952" s="208"/>
      <c r="G952" s="207"/>
      <c r="H952" s="207"/>
      <c r="I952" s="202"/>
      <c r="J952" s="211"/>
      <c r="M952" s="179">
        <f>IF(E952="","",SUBTOTAL(3,$E$5:E952))</f>
        <v>821</v>
      </c>
    </row>
    <row r="953" spans="1:13" ht="33.6">
      <c r="A953" s="323"/>
      <c r="B953" s="208"/>
      <c r="C953" s="207"/>
      <c r="D953" s="207"/>
      <c r="E953" s="208" t="str">
        <f>_xlfn.CONCAT("QTHT chọn hiển thị kết quả. Hệ thống hiển thị kết quả chạy thử  ",B946)</f>
        <v>QTHT chọn hiển thị kết quả. Hệ thống hiển thị kết quả chạy thử  Hàm gán và xóa dữ liệu MongoDB</v>
      </c>
      <c r="F953" s="208"/>
      <c r="G953" s="207"/>
      <c r="H953" s="207"/>
      <c r="I953" s="202"/>
      <c r="J953" s="211"/>
      <c r="M953" s="179">
        <f>IF(E953="","",SUBTOTAL(3,$E$5:E953))</f>
        <v>822</v>
      </c>
    </row>
    <row r="954" spans="1:13" ht="33.6">
      <c r="A954" s="323"/>
      <c r="B954" s="208"/>
      <c r="C954" s="207"/>
      <c r="D954" s="207"/>
      <c r="E954" s="208" t="str">
        <f>_xlfn.CONCAT("QTHT chọn xuất bản hàm ETL. Hệ thống xuất bản  ",B946)</f>
        <v>QTHT chọn xuất bản hàm ETL. Hệ thống xuất bản  Hàm gán và xóa dữ liệu MongoDB</v>
      </c>
      <c r="F954" s="208"/>
      <c r="G954" s="207"/>
      <c r="H954" s="207"/>
      <c r="I954" s="202"/>
      <c r="J954" s="211"/>
      <c r="M954" s="179">
        <f>IF(E954="","",SUBTOTAL(3,$E$5:E954))</f>
        <v>823</v>
      </c>
    </row>
    <row r="955" spans="1:13" ht="33.6">
      <c r="A955" s="324">
        <f>IF(C955="","",COUNTA($C$4:C955))</f>
        <v>107</v>
      </c>
      <c r="B955" s="237" t="s">
        <v>723</v>
      </c>
      <c r="C955" s="190" t="s">
        <v>321</v>
      </c>
      <c r="D955" s="190" t="s">
        <v>6</v>
      </c>
      <c r="E955" s="191"/>
      <c r="F955" s="191"/>
      <c r="G955" s="190" t="s">
        <v>18</v>
      </c>
      <c r="H955" s="194" t="str">
        <f>IF(I955&lt;&gt;"",IF(I955&lt;=3,"Đơn giản",IF(I955&lt;=7,"Trung bình","Phức tạp")),"")</f>
        <v>Phức tạp</v>
      </c>
      <c r="I955" s="310">
        <f>COUNTA(E956:E963)</f>
        <v>8</v>
      </c>
      <c r="M955" s="179" t="str">
        <f>IF(E955="","",SUBTOTAL(3,$E$5:E955))</f>
        <v/>
      </c>
    </row>
    <row r="956" spans="1:13" ht="33.6">
      <c r="A956" s="323"/>
      <c r="B956" s="208"/>
      <c r="C956" s="207"/>
      <c r="D956" s="207"/>
      <c r="E956" s="208" t="str">
        <f>_xlfn.CONCAT("QTHT chỉnh sửa thông tin. Hệ thống lưu lại thông tin mới của ",B955)</f>
        <v>QTHT chỉnh sửa thông tin. Hệ thống lưu lại thông tin mới của Hàm tạo giá trị tham chiếu MongoDB</v>
      </c>
      <c r="F956" s="208"/>
      <c r="G956" s="207"/>
      <c r="H956" s="207"/>
      <c r="I956" s="186"/>
      <c r="J956" s="201"/>
      <c r="M956" s="179">
        <f>IF(E956="","",SUBTOTAL(3,$E$5:E956))</f>
        <v>824</v>
      </c>
    </row>
    <row r="957" spans="1:13" ht="33.6">
      <c r="A957" s="323"/>
      <c r="B957" s="208"/>
      <c r="C957" s="207"/>
      <c r="D957" s="207"/>
      <c r="E957" s="208" t="str">
        <f>_xlfn.CONCAT("QTHT cấu hình các tham số. Hệ thống lưu lại tham số của  ",B955)</f>
        <v>QTHT cấu hình các tham số. Hệ thống lưu lại tham số của  Hàm tạo giá trị tham chiếu MongoDB</v>
      </c>
      <c r="F957" s="208"/>
      <c r="G957" s="207"/>
      <c r="H957" s="207"/>
      <c r="I957" s="186"/>
      <c r="J957" s="201"/>
      <c r="M957" s="179">
        <f>IF(E957="","",SUBTOTAL(3,$E$5:E957))</f>
        <v>825</v>
      </c>
    </row>
    <row r="958" spans="1:13" ht="50.4">
      <c r="A958" s="323"/>
      <c r="B958" s="208"/>
      <c r="C958" s="207"/>
      <c r="D958" s="207"/>
      <c r="E958" s="208" t="str">
        <f>_xlfn.CONCAT("QTHT xem/điều chỉnh code của hàm ETL, Hệ thống hiển thị code của hàm và cho phép người dùng điều chỉnh  ",B955)</f>
        <v>QTHT xem/điều chỉnh code của hàm ETL, Hệ thống hiển thị code của hàm và cho phép người dùng điều chỉnh  Hàm tạo giá trị tham chiếu MongoDB</v>
      </c>
      <c r="F958" s="208"/>
      <c r="G958" s="207"/>
      <c r="H958" s="207"/>
      <c r="I958" s="186"/>
      <c r="J958" s="201"/>
      <c r="M958" s="179">
        <f>IF(E958="","",SUBTOTAL(3,$E$5:E958))</f>
        <v>826</v>
      </c>
    </row>
    <row r="959" spans="1:13" ht="50.4">
      <c r="A959" s="323"/>
      <c r="B959" s="208"/>
      <c r="C959" s="207"/>
      <c r="D959" s="207"/>
      <c r="E959" s="208" t="str">
        <f>_xlfn.CONCAT("QTHT cấu hình dữ liệu mẫu để kiểm thử hàm ETL. Hệt hống cho người dùng nhập/tải lên dữ liệu mẫu ",B955)</f>
        <v>QTHT cấu hình dữ liệu mẫu để kiểm thử hàm ETL. Hệt hống cho người dùng nhập/tải lên dữ liệu mẫu Hàm tạo giá trị tham chiếu MongoDB</v>
      </c>
      <c r="F959" s="208"/>
      <c r="G959" s="207"/>
      <c r="H959" s="207"/>
      <c r="I959" s="186"/>
      <c r="J959" s="201"/>
      <c r="M959" s="179">
        <f>IF(E959="","",SUBTOTAL(3,$E$5:E959))</f>
        <v>827</v>
      </c>
    </row>
    <row r="960" spans="1:13" ht="33.6">
      <c r="A960" s="323"/>
      <c r="B960" s="208"/>
      <c r="C960" s="207"/>
      <c r="D960" s="207"/>
      <c r="E960" s="208" t="str">
        <f>_xlfn.CONCAT("QTHT chọn lưu. Hệ thống lưu thông tin cập nhật của  ",B955)</f>
        <v>QTHT chọn lưu. Hệ thống lưu thông tin cập nhật của  Hàm tạo giá trị tham chiếu MongoDB</v>
      </c>
      <c r="F960" s="208"/>
      <c r="G960" s="207"/>
      <c r="H960" s="207"/>
      <c r="I960" s="202"/>
      <c r="J960" s="211"/>
      <c r="M960" s="179">
        <f>IF(E960="","",SUBTOTAL(3,$E$5:E960))</f>
        <v>828</v>
      </c>
    </row>
    <row r="961" spans="1:13" ht="33.6">
      <c r="A961" s="323"/>
      <c r="B961" s="208"/>
      <c r="C961" s="207"/>
      <c r="D961" s="207"/>
      <c r="E961" s="208" t="str">
        <f>_xlfn.CONCAT("QTHT chọn chạy thử hàm ETL. Hệ thống chạy thử trên dữ liệu mẫu của  ",B955)</f>
        <v>QTHT chọn chạy thử hàm ETL. Hệ thống chạy thử trên dữ liệu mẫu của  Hàm tạo giá trị tham chiếu MongoDB</v>
      </c>
      <c r="F961" s="208"/>
      <c r="G961" s="207"/>
      <c r="H961" s="207"/>
      <c r="I961" s="202"/>
      <c r="J961" s="211"/>
      <c r="M961" s="179">
        <f>IF(E961="","",SUBTOTAL(3,$E$5:E961))</f>
        <v>829</v>
      </c>
    </row>
    <row r="962" spans="1:13" ht="33.6">
      <c r="A962" s="323"/>
      <c r="B962" s="208"/>
      <c r="C962" s="207"/>
      <c r="D962" s="207"/>
      <c r="E962" s="208" t="str">
        <f>_xlfn.CONCAT("QTHT chọn hiển thị kết quả. Hệ thống hiển thị kết quả chạy thử  ",B955)</f>
        <v>QTHT chọn hiển thị kết quả. Hệ thống hiển thị kết quả chạy thử  Hàm tạo giá trị tham chiếu MongoDB</v>
      </c>
      <c r="F962" s="208"/>
      <c r="G962" s="207"/>
      <c r="H962" s="207"/>
      <c r="I962" s="202"/>
      <c r="J962" s="211"/>
      <c r="M962" s="179">
        <f>IF(E962="","",SUBTOTAL(3,$E$5:E962))</f>
        <v>830</v>
      </c>
    </row>
    <row r="963" spans="1:13" ht="33.6">
      <c r="A963" s="323"/>
      <c r="B963" s="208"/>
      <c r="C963" s="207"/>
      <c r="D963" s="207"/>
      <c r="E963" s="208" t="str">
        <f>_xlfn.CONCAT("QTHT chọn xuất bản hàm ETL. Hệ thống xuất bản  ",B955)</f>
        <v>QTHT chọn xuất bản hàm ETL. Hệ thống xuất bản  Hàm tạo giá trị tham chiếu MongoDB</v>
      </c>
      <c r="F963" s="208"/>
      <c r="G963" s="207"/>
      <c r="H963" s="207"/>
      <c r="I963" s="202"/>
      <c r="J963" s="211"/>
      <c r="M963" s="179">
        <f>IF(E963="","",SUBTOTAL(3,$E$5:E963))</f>
        <v>831</v>
      </c>
    </row>
    <row r="964" spans="1:13">
      <c r="A964" s="321"/>
      <c r="B964" s="219" t="s">
        <v>724</v>
      </c>
      <c r="C964" s="218"/>
      <c r="D964" s="218"/>
      <c r="E964" s="219"/>
      <c r="F964" s="219"/>
      <c r="G964" s="218"/>
      <c r="H964" s="218"/>
      <c r="I964" s="186"/>
      <c r="J964" s="211"/>
      <c r="M964" s="179" t="str">
        <f>IF(E964="","",SUBTOTAL(3,$E$5:E964))</f>
        <v/>
      </c>
    </row>
    <row r="965" spans="1:13" ht="33.6">
      <c r="A965" s="324">
        <f>IF(C965="","",COUNTA($C$4:C965))</f>
        <v>108</v>
      </c>
      <c r="B965" s="237" t="s">
        <v>725</v>
      </c>
      <c r="C965" s="190" t="s">
        <v>321</v>
      </c>
      <c r="D965" s="190" t="s">
        <v>6</v>
      </c>
      <c r="E965" s="191"/>
      <c r="F965" s="191"/>
      <c r="G965" s="190" t="s">
        <v>18</v>
      </c>
      <c r="H965" s="194" t="str">
        <f>IF(I965&lt;&gt;"",IF(I965&lt;=3,"Đơn giản",IF(I965&lt;=7,"Trung bình","Phức tạp")),"")</f>
        <v>Phức tạp</v>
      </c>
      <c r="I965" s="310">
        <f>COUNTA(E966:E973)</f>
        <v>8</v>
      </c>
      <c r="M965" s="179" t="str">
        <f>IF(E965="","",SUBTOTAL(3,$E$5:E965))</f>
        <v/>
      </c>
    </row>
    <row r="966" spans="1:13" ht="33.6">
      <c r="A966" s="323"/>
      <c r="B966" s="208"/>
      <c r="C966" s="207"/>
      <c r="D966" s="207"/>
      <c r="E966" s="208" t="str">
        <f>_xlfn.CONCAT("QTHT chỉnh sửa thông tin. Hệ thống lưu lại thông tin mới của ",B965)</f>
        <v>QTHT chỉnh sửa thông tin. Hệ thống lưu lại thông tin mới của Hàm lấy dữ liệu Elasticsearch từ filter</v>
      </c>
      <c r="F966" s="208"/>
      <c r="G966" s="207"/>
      <c r="H966" s="207"/>
      <c r="I966" s="186"/>
      <c r="J966" s="201"/>
      <c r="M966" s="179">
        <f>IF(E966="","",SUBTOTAL(3,$E$5:E966))</f>
        <v>832</v>
      </c>
    </row>
    <row r="967" spans="1:13" ht="33.6">
      <c r="A967" s="323"/>
      <c r="B967" s="208"/>
      <c r="C967" s="207"/>
      <c r="D967" s="207"/>
      <c r="E967" s="208" t="str">
        <f>_xlfn.CONCAT("QTHT cấu hình các tham số. Hệ thống lưu lại tham số của  ",B965)</f>
        <v>QTHT cấu hình các tham số. Hệ thống lưu lại tham số của  Hàm lấy dữ liệu Elasticsearch từ filter</v>
      </c>
      <c r="F967" s="208"/>
      <c r="G967" s="207"/>
      <c r="H967" s="207"/>
      <c r="I967" s="186"/>
      <c r="J967" s="201"/>
      <c r="M967" s="179">
        <f>IF(E967="","",SUBTOTAL(3,$E$5:E967))</f>
        <v>833</v>
      </c>
    </row>
    <row r="968" spans="1:13" ht="50.4">
      <c r="A968" s="323"/>
      <c r="B968" s="208"/>
      <c r="C968" s="207"/>
      <c r="D968" s="207"/>
      <c r="E968" s="208" t="str">
        <f>_xlfn.CONCAT("QTHT xem/điều chỉnh code của hàm ETL, Hệ thống hiển thị code của hàm và cho phép người dùng điều chỉnh  ",B965)</f>
        <v>QTHT xem/điều chỉnh code của hàm ETL, Hệ thống hiển thị code của hàm và cho phép người dùng điều chỉnh  Hàm lấy dữ liệu Elasticsearch từ filter</v>
      </c>
      <c r="F968" s="208"/>
      <c r="G968" s="207"/>
      <c r="H968" s="207"/>
      <c r="I968" s="186"/>
      <c r="J968" s="201"/>
      <c r="M968" s="179">
        <f>IF(E968="","",SUBTOTAL(3,$E$5:E968))</f>
        <v>834</v>
      </c>
    </row>
    <row r="969" spans="1:13" ht="50.4">
      <c r="A969" s="323"/>
      <c r="B969" s="208"/>
      <c r="C969" s="207"/>
      <c r="D969" s="207"/>
      <c r="E969" s="208" t="str">
        <f>_xlfn.CONCAT("QTHT cấu hình dữ liệu mẫu để kiểm thử hàm ETL. Hệt hống cho người dùng nhập/tải lên dữ liệu mẫu ",B965)</f>
        <v>QTHT cấu hình dữ liệu mẫu để kiểm thử hàm ETL. Hệt hống cho người dùng nhập/tải lên dữ liệu mẫu Hàm lấy dữ liệu Elasticsearch từ filter</v>
      </c>
      <c r="F969" s="208"/>
      <c r="G969" s="207"/>
      <c r="H969" s="207"/>
      <c r="I969" s="186"/>
      <c r="J969" s="201"/>
      <c r="M969" s="179">
        <f>IF(E969="","",SUBTOTAL(3,$E$5:E969))</f>
        <v>835</v>
      </c>
    </row>
    <row r="970" spans="1:13" ht="33.6">
      <c r="A970" s="323"/>
      <c r="B970" s="208"/>
      <c r="C970" s="207"/>
      <c r="D970" s="207"/>
      <c r="E970" s="208" t="str">
        <f>_xlfn.CONCAT("QTHT chọn lưu. Hệ thống lưu thông tin cập nhật của  ",B965)</f>
        <v>QTHT chọn lưu. Hệ thống lưu thông tin cập nhật của  Hàm lấy dữ liệu Elasticsearch từ filter</v>
      </c>
      <c r="F970" s="208"/>
      <c r="G970" s="207"/>
      <c r="H970" s="207"/>
      <c r="I970" s="202"/>
      <c r="J970" s="211"/>
      <c r="M970" s="179">
        <f>IF(E970="","",SUBTOTAL(3,$E$5:E970))</f>
        <v>836</v>
      </c>
    </row>
    <row r="971" spans="1:13" ht="33.6">
      <c r="A971" s="323"/>
      <c r="B971" s="208"/>
      <c r="C971" s="207"/>
      <c r="D971" s="207"/>
      <c r="E971" s="208" t="str">
        <f>_xlfn.CONCAT("QTHT chọn chạy thử hàm ETL. Hệ thống chạy thử trên dữ liệu mẫu của  ",B965)</f>
        <v>QTHT chọn chạy thử hàm ETL. Hệ thống chạy thử trên dữ liệu mẫu của  Hàm lấy dữ liệu Elasticsearch từ filter</v>
      </c>
      <c r="F971" s="208"/>
      <c r="G971" s="207"/>
      <c r="H971" s="207"/>
      <c r="I971" s="202"/>
      <c r="J971" s="211"/>
      <c r="M971" s="179">
        <f>IF(E971="","",SUBTOTAL(3,$E$5:E971))</f>
        <v>837</v>
      </c>
    </row>
    <row r="972" spans="1:13" ht="33.6">
      <c r="A972" s="323"/>
      <c r="B972" s="208"/>
      <c r="C972" s="207"/>
      <c r="D972" s="207"/>
      <c r="E972" s="208" t="str">
        <f>_xlfn.CONCAT("QTHT chọn hiển thị kết quả. Hệ thống hiển thị kết quả chạy thử  ",B965)</f>
        <v>QTHT chọn hiển thị kết quả. Hệ thống hiển thị kết quả chạy thử  Hàm lấy dữ liệu Elasticsearch từ filter</v>
      </c>
      <c r="F972" s="208"/>
      <c r="G972" s="207"/>
      <c r="H972" s="207"/>
      <c r="I972" s="202"/>
      <c r="J972" s="211"/>
      <c r="M972" s="179">
        <f>IF(E972="","",SUBTOTAL(3,$E$5:E972))</f>
        <v>838</v>
      </c>
    </row>
    <row r="973" spans="1:13" ht="33.6">
      <c r="A973" s="323"/>
      <c r="B973" s="208"/>
      <c r="C973" s="207"/>
      <c r="D973" s="207"/>
      <c r="E973" s="208" t="str">
        <f>_xlfn.CONCAT("QTHT chọn xuất bản hàm ETL. Hệ thống xuất bản  ",B965)</f>
        <v>QTHT chọn xuất bản hàm ETL. Hệ thống xuất bản  Hàm lấy dữ liệu Elasticsearch từ filter</v>
      </c>
      <c r="F973" s="208"/>
      <c r="G973" s="207"/>
      <c r="H973" s="207"/>
      <c r="I973" s="202"/>
      <c r="J973" s="211"/>
      <c r="M973" s="179">
        <f>IF(E973="","",SUBTOTAL(3,$E$5:E973))</f>
        <v>839</v>
      </c>
    </row>
    <row r="974" spans="1:13" ht="50.4">
      <c r="A974" s="324">
        <f>IF(C974="","",COUNTA($C$4:C974))</f>
        <v>109</v>
      </c>
      <c r="B974" s="237" t="s">
        <v>726</v>
      </c>
      <c r="C974" s="190" t="s">
        <v>321</v>
      </c>
      <c r="D974" s="190" t="s">
        <v>6</v>
      </c>
      <c r="E974" s="191"/>
      <c r="F974" s="191"/>
      <c r="G974" s="190" t="s">
        <v>18</v>
      </c>
      <c r="H974" s="194" t="str">
        <f>IF(I974&lt;&gt;"",IF(I974&lt;=3,"Đơn giản",IF(I974&lt;=7,"Trung bình","Phức tạp")),"")</f>
        <v>Phức tạp</v>
      </c>
      <c r="I974" s="310">
        <f>COUNTA(E975:E982)</f>
        <v>8</v>
      </c>
      <c r="M974" s="179" t="str">
        <f>IF(E974="","",SUBTOTAL(3,$E$5:E974))</f>
        <v/>
      </c>
    </row>
    <row r="975" spans="1:13" ht="50.4">
      <c r="A975" s="323"/>
      <c r="B975" s="208"/>
      <c r="C975" s="207"/>
      <c r="D975" s="207"/>
      <c r="E975" s="208" t="str">
        <f>_xlfn.CONCAT("QTHT chỉnh sửa thông tin. Hệ thống lưu lại thông tin mới của ",B974)</f>
        <v>QTHT chỉnh sửa thông tin. Hệ thống lưu lại thông tin mới của Hàm gán dữ liệu (bỏ qua khi key trùng) Elasticsearch</v>
      </c>
      <c r="F975" s="208"/>
      <c r="G975" s="207"/>
      <c r="H975" s="207"/>
      <c r="I975" s="186"/>
      <c r="J975" s="201"/>
      <c r="M975" s="179">
        <f>IF(E975="","",SUBTOTAL(3,$E$5:E975))</f>
        <v>840</v>
      </c>
    </row>
    <row r="976" spans="1:13" ht="50.4">
      <c r="A976" s="323"/>
      <c r="B976" s="208"/>
      <c r="C976" s="207"/>
      <c r="D976" s="207"/>
      <c r="E976" s="208" t="str">
        <f>_xlfn.CONCAT("QTHT cấu hình các tham số. Hệ thống lưu lại tham số của  ",B974)</f>
        <v>QTHT cấu hình các tham số. Hệ thống lưu lại tham số của  Hàm gán dữ liệu (bỏ qua khi key trùng) Elasticsearch</v>
      </c>
      <c r="F976" s="208"/>
      <c r="G976" s="207"/>
      <c r="H976" s="207"/>
      <c r="I976" s="186"/>
      <c r="J976" s="201"/>
      <c r="M976" s="179">
        <f>IF(E976="","",SUBTOTAL(3,$E$5:E976))</f>
        <v>841</v>
      </c>
    </row>
    <row r="977" spans="1:13" ht="67.2">
      <c r="A977" s="323"/>
      <c r="B977" s="208"/>
      <c r="C977" s="207"/>
      <c r="D977" s="207"/>
      <c r="E977" s="208" t="str">
        <f>_xlfn.CONCAT("QTHT xem/điều chỉnh code của hàm ETL, Hệ thống hiển thị code của hàm và cho phép người dùng điều chỉnh  ",B974)</f>
        <v>QTHT xem/điều chỉnh code của hàm ETL, Hệ thống hiển thị code của hàm và cho phép người dùng điều chỉnh  Hàm gán dữ liệu (bỏ qua khi key trùng) Elasticsearch</v>
      </c>
      <c r="F977" s="208"/>
      <c r="G977" s="207"/>
      <c r="H977" s="207"/>
      <c r="I977" s="186"/>
      <c r="J977" s="201"/>
      <c r="M977" s="179">
        <f>IF(E977="","",SUBTOTAL(3,$E$5:E977))</f>
        <v>842</v>
      </c>
    </row>
    <row r="978" spans="1:13" ht="50.4">
      <c r="A978" s="323"/>
      <c r="B978" s="208"/>
      <c r="C978" s="207"/>
      <c r="D978" s="207"/>
      <c r="E978" s="208" t="str">
        <f>_xlfn.CONCAT("QTHT cấu hình dữ liệu mẫu để kiểm thử hàm ETL. Hệt hống cho người dùng nhập/tải lên dữ liệu mẫu ",B974)</f>
        <v>QTHT cấu hình dữ liệu mẫu để kiểm thử hàm ETL. Hệt hống cho người dùng nhập/tải lên dữ liệu mẫu Hàm gán dữ liệu (bỏ qua khi key trùng) Elasticsearch</v>
      </c>
      <c r="F978" s="208"/>
      <c r="G978" s="207"/>
      <c r="H978" s="207"/>
      <c r="I978" s="186"/>
      <c r="J978" s="201"/>
      <c r="M978" s="179">
        <f>IF(E978="","",SUBTOTAL(3,$E$5:E978))</f>
        <v>843</v>
      </c>
    </row>
    <row r="979" spans="1:13" ht="33.6">
      <c r="A979" s="323"/>
      <c r="B979" s="208"/>
      <c r="C979" s="207"/>
      <c r="D979" s="207"/>
      <c r="E979" s="208" t="str">
        <f>_xlfn.CONCAT("QTHT chọn lưu. Hệ thống lưu thông tin cập nhật của  ",B974)</f>
        <v>QTHT chọn lưu. Hệ thống lưu thông tin cập nhật của  Hàm gán dữ liệu (bỏ qua khi key trùng) Elasticsearch</v>
      </c>
      <c r="F979" s="208"/>
      <c r="G979" s="207"/>
      <c r="H979" s="207"/>
      <c r="I979" s="202"/>
      <c r="J979" s="211"/>
      <c r="M979" s="179">
        <f>IF(E979="","",SUBTOTAL(3,$E$5:E979))</f>
        <v>844</v>
      </c>
    </row>
    <row r="980" spans="1:13" ht="50.4">
      <c r="A980" s="323"/>
      <c r="B980" s="208"/>
      <c r="C980" s="207"/>
      <c r="D980" s="207"/>
      <c r="E980" s="208" t="str">
        <f>_xlfn.CONCAT("QTHT chọn chạy thử hàm ETL. Hệ thống chạy thử trên dữ liệu mẫu của  ",B974)</f>
        <v>QTHT chọn chạy thử hàm ETL. Hệ thống chạy thử trên dữ liệu mẫu của  Hàm gán dữ liệu (bỏ qua khi key trùng) Elasticsearch</v>
      </c>
      <c r="F980" s="208"/>
      <c r="G980" s="207"/>
      <c r="H980" s="207"/>
      <c r="I980" s="202"/>
      <c r="J980" s="211"/>
      <c r="M980" s="179">
        <f>IF(E980="","",SUBTOTAL(3,$E$5:E980))</f>
        <v>845</v>
      </c>
    </row>
    <row r="981" spans="1:13" ht="50.4">
      <c r="A981" s="323"/>
      <c r="B981" s="208"/>
      <c r="C981" s="207"/>
      <c r="D981" s="207"/>
      <c r="E981" s="208" t="str">
        <f>_xlfn.CONCAT("QTHT chọn hiển thị kết quả. Hệ thống hiển thị kết quả chạy thử  ",B974)</f>
        <v>QTHT chọn hiển thị kết quả. Hệ thống hiển thị kết quả chạy thử  Hàm gán dữ liệu (bỏ qua khi key trùng) Elasticsearch</v>
      </c>
      <c r="F981" s="208"/>
      <c r="G981" s="207"/>
      <c r="H981" s="207"/>
      <c r="I981" s="202"/>
      <c r="J981" s="211"/>
      <c r="M981" s="179">
        <f>IF(E981="","",SUBTOTAL(3,$E$5:E981))</f>
        <v>846</v>
      </c>
    </row>
    <row r="982" spans="1:13" ht="33.6">
      <c r="A982" s="323"/>
      <c r="B982" s="208"/>
      <c r="C982" s="207"/>
      <c r="D982" s="207"/>
      <c r="E982" s="208" t="str">
        <f>_xlfn.CONCAT("QTHT chọn xuất bản hàm ETL. Hệ thống xuất bản  ",B974)</f>
        <v>QTHT chọn xuất bản hàm ETL. Hệ thống xuất bản  Hàm gán dữ liệu (bỏ qua khi key trùng) Elasticsearch</v>
      </c>
      <c r="F982" s="208"/>
      <c r="G982" s="207"/>
      <c r="H982" s="207"/>
      <c r="I982" s="202"/>
      <c r="J982" s="211"/>
      <c r="M982" s="179">
        <f>IF(E982="","",SUBTOTAL(3,$E$5:E982))</f>
        <v>847</v>
      </c>
    </row>
    <row r="983" spans="1:13" ht="33.6">
      <c r="A983" s="324">
        <f>IF(C983="","",COUNTA($C$4:C983))</f>
        <v>110</v>
      </c>
      <c r="B983" s="237" t="s">
        <v>727</v>
      </c>
      <c r="C983" s="190" t="s">
        <v>321</v>
      </c>
      <c r="D983" s="190" t="s">
        <v>6</v>
      </c>
      <c r="E983" s="191"/>
      <c r="F983" s="191"/>
      <c r="G983" s="190" t="s">
        <v>18</v>
      </c>
      <c r="H983" s="194" t="str">
        <f>IF(I983&lt;&gt;"",IF(I983&lt;=3,"Đơn giản",IF(I983&lt;=7,"Trung bình","Phức tạp")),"")</f>
        <v>Phức tạp</v>
      </c>
      <c r="I983" s="310">
        <f>COUNTA(E984:E991)</f>
        <v>8</v>
      </c>
      <c r="M983" s="179" t="str">
        <f>IF(E983="","",SUBTOTAL(3,$E$5:E983))</f>
        <v/>
      </c>
    </row>
    <row r="984" spans="1:13" ht="33.6">
      <c r="A984" s="323"/>
      <c r="B984" s="208"/>
      <c r="C984" s="207"/>
      <c r="D984" s="207"/>
      <c r="E984" s="208" t="str">
        <f>_xlfn.CONCAT("QTHT chỉnh sửa thông tin. Hệ thống lưu lại thông tin mới của ",B983)</f>
        <v>QTHT chỉnh sửa thông tin. Hệ thống lưu lại thông tin mới của Hàm gán tất cả dữ liệu Elasticsearch</v>
      </c>
      <c r="F984" s="208"/>
      <c r="G984" s="207"/>
      <c r="H984" s="207"/>
      <c r="I984" s="186"/>
      <c r="J984" s="201"/>
      <c r="M984" s="179">
        <f>IF(E984="","",SUBTOTAL(3,$E$5:E984))</f>
        <v>848</v>
      </c>
    </row>
    <row r="985" spans="1:13" ht="33.6">
      <c r="A985" s="323"/>
      <c r="B985" s="208"/>
      <c r="C985" s="207"/>
      <c r="D985" s="207"/>
      <c r="E985" s="208" t="str">
        <f>_xlfn.CONCAT("QTHT cấu hình các tham số. Hệ thống lưu lại tham số của  ",B983)</f>
        <v>QTHT cấu hình các tham số. Hệ thống lưu lại tham số của  Hàm gán tất cả dữ liệu Elasticsearch</v>
      </c>
      <c r="F985" s="208"/>
      <c r="G985" s="207"/>
      <c r="H985" s="207"/>
      <c r="I985" s="186"/>
      <c r="J985" s="201"/>
      <c r="M985" s="179">
        <f>IF(E985="","",SUBTOTAL(3,$E$5:E985))</f>
        <v>849</v>
      </c>
    </row>
    <row r="986" spans="1:13" ht="50.4">
      <c r="A986" s="323"/>
      <c r="B986" s="208"/>
      <c r="C986" s="207"/>
      <c r="D986" s="207"/>
      <c r="E986" s="208" t="str">
        <f>_xlfn.CONCAT("QTHT xem/điều chỉnh code của hàm ETL, Hệ thống hiển thị code của hàm và cho phép người dùng điều chỉnh  ",B983)</f>
        <v>QTHT xem/điều chỉnh code của hàm ETL, Hệ thống hiển thị code của hàm và cho phép người dùng điều chỉnh  Hàm gán tất cả dữ liệu Elasticsearch</v>
      </c>
      <c r="F986" s="208"/>
      <c r="G986" s="207"/>
      <c r="H986" s="207"/>
      <c r="I986" s="186"/>
      <c r="J986" s="201"/>
      <c r="M986" s="179">
        <f>IF(E986="","",SUBTOTAL(3,$E$5:E986))</f>
        <v>850</v>
      </c>
    </row>
    <row r="987" spans="1:13" ht="50.4">
      <c r="A987" s="323"/>
      <c r="B987" s="208"/>
      <c r="C987" s="207"/>
      <c r="D987" s="207"/>
      <c r="E987" s="208" t="str">
        <f>_xlfn.CONCAT("QTHT cấu hình dữ liệu mẫu để kiểm thử hàm ETL. Hệt hống cho người dùng nhập/tải lên dữ liệu mẫu ",B983)</f>
        <v>QTHT cấu hình dữ liệu mẫu để kiểm thử hàm ETL. Hệt hống cho người dùng nhập/tải lên dữ liệu mẫu Hàm gán tất cả dữ liệu Elasticsearch</v>
      </c>
      <c r="F987" s="208"/>
      <c r="G987" s="207"/>
      <c r="H987" s="207"/>
      <c r="I987" s="186"/>
      <c r="J987" s="201"/>
      <c r="M987" s="179">
        <f>IF(E987="","",SUBTOTAL(3,$E$5:E987))</f>
        <v>851</v>
      </c>
    </row>
    <row r="988" spans="1:13" ht="33.6">
      <c r="A988" s="323"/>
      <c r="B988" s="208"/>
      <c r="C988" s="207"/>
      <c r="D988" s="207"/>
      <c r="E988" s="208" t="str">
        <f>_xlfn.CONCAT("QTHT chọn lưu. Hệ thống lưu thông tin cập nhật của  ",B983)</f>
        <v>QTHT chọn lưu. Hệ thống lưu thông tin cập nhật của  Hàm gán tất cả dữ liệu Elasticsearch</v>
      </c>
      <c r="F988" s="208"/>
      <c r="G988" s="207"/>
      <c r="H988" s="207"/>
      <c r="I988" s="202"/>
      <c r="J988" s="211"/>
      <c r="M988" s="179">
        <f>IF(E988="","",SUBTOTAL(3,$E$5:E988))</f>
        <v>852</v>
      </c>
    </row>
    <row r="989" spans="1:13" ht="33.6">
      <c r="A989" s="323"/>
      <c r="B989" s="208"/>
      <c r="C989" s="207"/>
      <c r="D989" s="207"/>
      <c r="E989" s="208" t="str">
        <f>_xlfn.CONCAT("QTHT chọn chạy thử hàm ETL. Hệ thống chạy thử trên dữ liệu mẫu của  ",B983)</f>
        <v>QTHT chọn chạy thử hàm ETL. Hệ thống chạy thử trên dữ liệu mẫu của  Hàm gán tất cả dữ liệu Elasticsearch</v>
      </c>
      <c r="F989" s="208"/>
      <c r="G989" s="207"/>
      <c r="H989" s="207"/>
      <c r="I989" s="202"/>
      <c r="J989" s="211"/>
      <c r="M989" s="179">
        <f>IF(E989="","",SUBTOTAL(3,$E$5:E989))</f>
        <v>853</v>
      </c>
    </row>
    <row r="990" spans="1:13" ht="33.6">
      <c r="A990" s="323"/>
      <c r="B990" s="208"/>
      <c r="C990" s="207"/>
      <c r="D990" s="207"/>
      <c r="E990" s="208" t="str">
        <f>_xlfn.CONCAT("QTHT chọn hiển thị kết quả. Hệ thống hiển thị kết quả chạy thử  ",B983)</f>
        <v>QTHT chọn hiển thị kết quả. Hệ thống hiển thị kết quả chạy thử  Hàm gán tất cả dữ liệu Elasticsearch</v>
      </c>
      <c r="F990" s="208"/>
      <c r="G990" s="207"/>
      <c r="H990" s="207"/>
      <c r="I990" s="202"/>
      <c r="J990" s="211"/>
      <c r="M990" s="179">
        <f>IF(E990="","",SUBTOTAL(3,$E$5:E990))</f>
        <v>854</v>
      </c>
    </row>
    <row r="991" spans="1:13" ht="33.6">
      <c r="A991" s="323"/>
      <c r="B991" s="208"/>
      <c r="C991" s="207"/>
      <c r="D991" s="207"/>
      <c r="E991" s="208" t="str">
        <f>_xlfn.CONCAT("QTHT chọn xuất bản hàm ETL. Hệ thống xuất bản  ",B983)</f>
        <v>QTHT chọn xuất bản hàm ETL. Hệ thống xuất bản  Hàm gán tất cả dữ liệu Elasticsearch</v>
      </c>
      <c r="F991" s="208"/>
      <c r="G991" s="207"/>
      <c r="H991" s="207"/>
      <c r="I991" s="202"/>
      <c r="J991" s="211"/>
      <c r="M991" s="179">
        <f>IF(E991="","",SUBTOTAL(3,$E$5:E991))</f>
        <v>855</v>
      </c>
    </row>
    <row r="992" spans="1:13" ht="33.6">
      <c r="A992" s="324">
        <f>IF(C992="","",COUNTA($C$4:C992))</f>
        <v>111</v>
      </c>
      <c r="B992" s="237" t="s">
        <v>728</v>
      </c>
      <c r="C992" s="190" t="s">
        <v>321</v>
      </c>
      <c r="D992" s="190" t="s">
        <v>6</v>
      </c>
      <c r="E992" s="191"/>
      <c r="F992" s="191"/>
      <c r="G992" s="190" t="s">
        <v>18</v>
      </c>
      <c r="H992" s="194" t="str">
        <f>IF(I992&lt;&gt;"",IF(I992&lt;=3,"Đơn giản",IF(I992&lt;=7,"Trung bình","Phức tạp")),"")</f>
        <v>Phức tạp</v>
      </c>
      <c r="I992" s="310">
        <f>COUNTA(E993:E1000)</f>
        <v>8</v>
      </c>
      <c r="M992" s="179" t="str">
        <f>IF(E992="","",SUBTOTAL(3,$E$5:E992))</f>
        <v/>
      </c>
    </row>
    <row r="993" spans="1:13" ht="33.6">
      <c r="A993" s="323"/>
      <c r="B993" s="208"/>
      <c r="C993" s="207"/>
      <c r="D993" s="207"/>
      <c r="E993" s="208" t="str">
        <f>_xlfn.CONCAT("QTHT chỉnh sửa thông tin. Hệ thống lưu lại thông tin mới của ",B992)</f>
        <v>QTHT chỉnh sửa thông tin. Hệ thống lưu lại thông tin mới của Hàm gán và cập nhật dữ liệu Elasticsearch</v>
      </c>
      <c r="F993" s="208"/>
      <c r="G993" s="207"/>
      <c r="H993" s="207"/>
      <c r="I993" s="186"/>
      <c r="J993" s="201"/>
      <c r="M993" s="179">
        <f>IF(E993="","",SUBTOTAL(3,$E$5:E993))</f>
        <v>856</v>
      </c>
    </row>
    <row r="994" spans="1:13" ht="33.6">
      <c r="A994" s="323"/>
      <c r="B994" s="208"/>
      <c r="C994" s="207"/>
      <c r="D994" s="207"/>
      <c r="E994" s="208" t="str">
        <f>_xlfn.CONCAT("QTHT cấu hình các tham số. Hệ thống lưu lại tham số của  ",B992)</f>
        <v>QTHT cấu hình các tham số. Hệ thống lưu lại tham số của  Hàm gán và cập nhật dữ liệu Elasticsearch</v>
      </c>
      <c r="F994" s="208"/>
      <c r="G994" s="207"/>
      <c r="H994" s="207"/>
      <c r="I994" s="186"/>
      <c r="J994" s="201"/>
      <c r="M994" s="179">
        <f>IF(E994="","",SUBTOTAL(3,$E$5:E994))</f>
        <v>857</v>
      </c>
    </row>
    <row r="995" spans="1:13" ht="50.4">
      <c r="A995" s="323"/>
      <c r="B995" s="208"/>
      <c r="C995" s="207"/>
      <c r="D995" s="207"/>
      <c r="E995" s="208" t="str">
        <f>_xlfn.CONCAT("QTHT xem/điều chỉnh code của hàm ETL, Hệ thống hiển thị code của hàm và cho phép người dùng điều chỉnh  ",B992)</f>
        <v>QTHT xem/điều chỉnh code của hàm ETL, Hệ thống hiển thị code của hàm và cho phép người dùng điều chỉnh  Hàm gán và cập nhật dữ liệu Elasticsearch</v>
      </c>
      <c r="F995" s="208"/>
      <c r="G995" s="207"/>
      <c r="H995" s="207"/>
      <c r="I995" s="186"/>
      <c r="J995" s="201"/>
      <c r="M995" s="179">
        <f>IF(E995="","",SUBTOTAL(3,$E$5:E995))</f>
        <v>858</v>
      </c>
    </row>
    <row r="996" spans="1:13" ht="50.4">
      <c r="A996" s="323"/>
      <c r="B996" s="208"/>
      <c r="C996" s="207"/>
      <c r="D996" s="207"/>
      <c r="E996" s="208" t="str">
        <f>_xlfn.CONCAT("QTHT cấu hình dữ liệu mẫu để kiểm thử hàm ETL. Hệt hống cho người dùng nhập/tải lên dữ liệu mẫu ",B992)</f>
        <v>QTHT cấu hình dữ liệu mẫu để kiểm thử hàm ETL. Hệt hống cho người dùng nhập/tải lên dữ liệu mẫu Hàm gán và cập nhật dữ liệu Elasticsearch</v>
      </c>
      <c r="F996" s="208"/>
      <c r="G996" s="207"/>
      <c r="H996" s="207"/>
      <c r="I996" s="186"/>
      <c r="J996" s="201"/>
      <c r="M996" s="179">
        <f>IF(E996="","",SUBTOTAL(3,$E$5:E996))</f>
        <v>859</v>
      </c>
    </row>
    <row r="997" spans="1:13" ht="33.6">
      <c r="A997" s="323"/>
      <c r="B997" s="208"/>
      <c r="C997" s="207"/>
      <c r="D997" s="207"/>
      <c r="E997" s="208" t="str">
        <f>_xlfn.CONCAT("QTHT chọn lưu. Hệ thống lưu thông tin cập nhật của  ",B992)</f>
        <v>QTHT chọn lưu. Hệ thống lưu thông tin cập nhật của  Hàm gán và cập nhật dữ liệu Elasticsearch</v>
      </c>
      <c r="F997" s="208"/>
      <c r="G997" s="207"/>
      <c r="H997" s="207"/>
      <c r="I997" s="202"/>
      <c r="J997" s="211"/>
      <c r="M997" s="179">
        <f>IF(E997="","",SUBTOTAL(3,$E$5:E997))</f>
        <v>860</v>
      </c>
    </row>
    <row r="998" spans="1:13" ht="50.4">
      <c r="A998" s="323"/>
      <c r="B998" s="208"/>
      <c r="C998" s="207"/>
      <c r="D998" s="207"/>
      <c r="E998" s="208" t="str">
        <f>_xlfn.CONCAT("QTHT chọn chạy thử hàm ETL. Hệ thống chạy thử trên dữ liệu mẫu của  ",B992)</f>
        <v>QTHT chọn chạy thử hàm ETL. Hệ thống chạy thử trên dữ liệu mẫu của  Hàm gán và cập nhật dữ liệu Elasticsearch</v>
      </c>
      <c r="F998" s="208"/>
      <c r="G998" s="207"/>
      <c r="H998" s="207"/>
      <c r="I998" s="202"/>
      <c r="J998" s="211"/>
      <c r="M998" s="179">
        <f>IF(E998="","",SUBTOTAL(3,$E$5:E998))</f>
        <v>861</v>
      </c>
    </row>
    <row r="999" spans="1:13" ht="33.6">
      <c r="A999" s="323"/>
      <c r="B999" s="208"/>
      <c r="C999" s="207"/>
      <c r="D999" s="207"/>
      <c r="E999" s="208" t="str">
        <f>_xlfn.CONCAT("QTHT chọn hiển thị kết quả. Hệ thống hiển thị kết quả chạy thử  ",B992)</f>
        <v>QTHT chọn hiển thị kết quả. Hệ thống hiển thị kết quả chạy thử  Hàm gán và cập nhật dữ liệu Elasticsearch</v>
      </c>
      <c r="F999" s="208"/>
      <c r="G999" s="207"/>
      <c r="H999" s="207"/>
      <c r="I999" s="202"/>
      <c r="J999" s="211"/>
      <c r="M999" s="179">
        <f>IF(E999="","",SUBTOTAL(3,$E$5:E999))</f>
        <v>862</v>
      </c>
    </row>
    <row r="1000" spans="1:13" ht="33.6">
      <c r="A1000" s="323"/>
      <c r="B1000" s="208"/>
      <c r="C1000" s="207"/>
      <c r="D1000" s="207"/>
      <c r="E1000" s="208" t="str">
        <f>_xlfn.CONCAT("QTHT chọn xuất bản hàm ETL. Hệ thống xuất bản  ",B992)</f>
        <v>QTHT chọn xuất bản hàm ETL. Hệ thống xuất bản  Hàm gán và cập nhật dữ liệu Elasticsearch</v>
      </c>
      <c r="F1000" s="208"/>
      <c r="G1000" s="207"/>
      <c r="H1000" s="207"/>
      <c r="I1000" s="202"/>
      <c r="J1000" s="211"/>
      <c r="M1000" s="179">
        <f>IF(E1000="","",SUBTOTAL(3,$E$5:E1000))</f>
        <v>863</v>
      </c>
    </row>
    <row r="1001" spans="1:13" ht="33.6">
      <c r="A1001" s="324">
        <f>IF(C1001="","",COUNTA($C$4:C1001))</f>
        <v>112</v>
      </c>
      <c r="B1001" s="237" t="s">
        <v>729</v>
      </c>
      <c r="C1001" s="190" t="s">
        <v>321</v>
      </c>
      <c r="D1001" s="190" t="s">
        <v>6</v>
      </c>
      <c r="E1001" s="191"/>
      <c r="F1001" s="191"/>
      <c r="G1001" s="190" t="s">
        <v>18</v>
      </c>
      <c r="H1001" s="194" t="str">
        <f>IF(I1001&lt;&gt;"",IF(I1001&lt;=3,"Đơn giản",IF(I1001&lt;=7,"Trung bình","Phức tạp")),"")</f>
        <v>Phức tạp</v>
      </c>
      <c r="I1001" s="310">
        <f>COUNTA(E1002:E1009)</f>
        <v>8</v>
      </c>
      <c r="M1001" s="179" t="str">
        <f>IF(E1001="","",SUBTOTAL(3,$E$5:E1001))</f>
        <v/>
      </c>
    </row>
    <row r="1002" spans="1:13" ht="33.6">
      <c r="A1002" s="323"/>
      <c r="B1002" s="208"/>
      <c r="C1002" s="207"/>
      <c r="D1002" s="207"/>
      <c r="E1002" s="208" t="str">
        <f>_xlfn.CONCAT("QTHT chỉnh sửa thông tin. Hệ thống lưu lại thông tin mới của ",B1001)</f>
        <v>QTHT chỉnh sửa thông tin. Hệ thống lưu lại thông tin mới của Hàm gán và xóa dữ liệu Elasticsearch</v>
      </c>
      <c r="F1002" s="208"/>
      <c r="G1002" s="207"/>
      <c r="H1002" s="207"/>
      <c r="I1002" s="186"/>
      <c r="J1002" s="201"/>
      <c r="M1002" s="179">
        <f>IF(E1002="","",SUBTOTAL(3,$E$5:E1002))</f>
        <v>864</v>
      </c>
    </row>
    <row r="1003" spans="1:13" ht="33.6">
      <c r="A1003" s="323"/>
      <c r="B1003" s="208"/>
      <c r="C1003" s="207"/>
      <c r="D1003" s="207"/>
      <c r="E1003" s="208" t="str">
        <f>_xlfn.CONCAT("QTHT cấu hình các tham số. Hệ thống lưu lại tham số của  ",B1001)</f>
        <v>QTHT cấu hình các tham số. Hệ thống lưu lại tham số của  Hàm gán và xóa dữ liệu Elasticsearch</v>
      </c>
      <c r="F1003" s="208"/>
      <c r="G1003" s="207"/>
      <c r="H1003" s="207"/>
      <c r="I1003" s="186"/>
      <c r="J1003" s="201"/>
      <c r="M1003" s="179">
        <f>IF(E1003="","",SUBTOTAL(3,$E$5:E1003))</f>
        <v>865</v>
      </c>
    </row>
    <row r="1004" spans="1:13" ht="50.4">
      <c r="A1004" s="323"/>
      <c r="B1004" s="208"/>
      <c r="C1004" s="207"/>
      <c r="D1004" s="207"/>
      <c r="E1004" s="208" t="str">
        <f>_xlfn.CONCAT("QTHT xem/điều chỉnh code của hàm ETL, Hệ thống hiển thị code của hàm và cho phép người dùng điều chỉnh  ",B1001)</f>
        <v>QTHT xem/điều chỉnh code của hàm ETL, Hệ thống hiển thị code của hàm và cho phép người dùng điều chỉnh  Hàm gán và xóa dữ liệu Elasticsearch</v>
      </c>
      <c r="F1004" s="208"/>
      <c r="G1004" s="207"/>
      <c r="H1004" s="207"/>
      <c r="I1004" s="186"/>
      <c r="J1004" s="201"/>
      <c r="M1004" s="179">
        <f>IF(E1004="","",SUBTOTAL(3,$E$5:E1004))</f>
        <v>866</v>
      </c>
    </row>
    <row r="1005" spans="1:13" ht="50.4">
      <c r="A1005" s="323"/>
      <c r="B1005" s="208"/>
      <c r="C1005" s="207"/>
      <c r="D1005" s="207"/>
      <c r="E1005" s="208" t="str">
        <f>_xlfn.CONCAT("QTHT cấu hình dữ liệu mẫu để kiểm thử hàm ETL. Hệt hống cho người dùng nhập/tải lên dữ liệu mẫu ",B1001)</f>
        <v>QTHT cấu hình dữ liệu mẫu để kiểm thử hàm ETL. Hệt hống cho người dùng nhập/tải lên dữ liệu mẫu Hàm gán và xóa dữ liệu Elasticsearch</v>
      </c>
      <c r="F1005" s="208"/>
      <c r="G1005" s="207"/>
      <c r="H1005" s="207"/>
      <c r="I1005" s="186"/>
      <c r="J1005" s="201"/>
      <c r="M1005" s="179">
        <f>IF(E1005="","",SUBTOTAL(3,$E$5:E1005))</f>
        <v>867</v>
      </c>
    </row>
    <row r="1006" spans="1:13" ht="33.6">
      <c r="A1006" s="323"/>
      <c r="B1006" s="208"/>
      <c r="C1006" s="207"/>
      <c r="D1006" s="207"/>
      <c r="E1006" s="208" t="str">
        <f>_xlfn.CONCAT("QTHT chọn lưu. Hệ thống lưu thông tin cập nhật của  ",B1001)</f>
        <v>QTHT chọn lưu. Hệ thống lưu thông tin cập nhật của  Hàm gán và xóa dữ liệu Elasticsearch</v>
      </c>
      <c r="F1006" s="208"/>
      <c r="G1006" s="207"/>
      <c r="H1006" s="207"/>
      <c r="I1006" s="202"/>
      <c r="J1006" s="211"/>
      <c r="M1006" s="179">
        <f>IF(E1006="","",SUBTOTAL(3,$E$5:E1006))</f>
        <v>868</v>
      </c>
    </row>
    <row r="1007" spans="1:13" ht="33.6">
      <c r="A1007" s="323"/>
      <c r="B1007" s="208"/>
      <c r="C1007" s="207"/>
      <c r="D1007" s="207"/>
      <c r="E1007" s="208" t="str">
        <f>_xlfn.CONCAT("QTHT chọn chạy thử hàm ETL. Hệ thống chạy thử trên dữ liệu mẫu của  ",B1001)</f>
        <v>QTHT chọn chạy thử hàm ETL. Hệ thống chạy thử trên dữ liệu mẫu của  Hàm gán và xóa dữ liệu Elasticsearch</v>
      </c>
      <c r="F1007" s="208"/>
      <c r="G1007" s="207"/>
      <c r="H1007" s="207"/>
      <c r="I1007" s="202"/>
      <c r="J1007" s="211"/>
      <c r="M1007" s="179">
        <f>IF(E1007="","",SUBTOTAL(3,$E$5:E1007))</f>
        <v>869</v>
      </c>
    </row>
    <row r="1008" spans="1:13" ht="33.6">
      <c r="A1008" s="323"/>
      <c r="B1008" s="208"/>
      <c r="C1008" s="207"/>
      <c r="D1008" s="207"/>
      <c r="E1008" s="208" t="str">
        <f>_xlfn.CONCAT("QTHT chọn hiển thị kết quả. Hệ thống hiển thị kết quả chạy thử  ",B1001)</f>
        <v>QTHT chọn hiển thị kết quả. Hệ thống hiển thị kết quả chạy thử  Hàm gán và xóa dữ liệu Elasticsearch</v>
      </c>
      <c r="F1008" s="208"/>
      <c r="G1008" s="207"/>
      <c r="H1008" s="207"/>
      <c r="I1008" s="202"/>
      <c r="J1008" s="211"/>
      <c r="M1008" s="179">
        <f>IF(E1008="","",SUBTOTAL(3,$E$5:E1008))</f>
        <v>870</v>
      </c>
    </row>
    <row r="1009" spans="1:13" ht="33.6">
      <c r="A1009" s="323"/>
      <c r="B1009" s="208"/>
      <c r="C1009" s="207"/>
      <c r="D1009" s="207"/>
      <c r="E1009" s="208" t="str">
        <f>_xlfn.CONCAT("QTHT chọn xuất bản hàm ETL. Hệ thống xuất bản  ",B1001)</f>
        <v>QTHT chọn xuất bản hàm ETL. Hệ thống xuất bản  Hàm gán và xóa dữ liệu Elasticsearch</v>
      </c>
      <c r="F1009" s="208"/>
      <c r="G1009" s="207"/>
      <c r="H1009" s="207"/>
      <c r="I1009" s="202"/>
      <c r="J1009" s="211"/>
      <c r="M1009" s="179">
        <f>IF(E1009="","",SUBTOTAL(3,$E$5:E1009))</f>
        <v>871</v>
      </c>
    </row>
    <row r="1010" spans="1:13" ht="33.6">
      <c r="A1010" s="324">
        <f>IF(C1010="","",COUNTA($C$4:C1010))</f>
        <v>113</v>
      </c>
      <c r="B1010" s="237" t="s">
        <v>730</v>
      </c>
      <c r="C1010" s="190" t="s">
        <v>321</v>
      </c>
      <c r="D1010" s="190" t="s">
        <v>6</v>
      </c>
      <c r="E1010" s="191"/>
      <c r="F1010" s="191"/>
      <c r="G1010" s="190" t="s">
        <v>18</v>
      </c>
      <c r="H1010" s="194" t="str">
        <f>IF(I1010&lt;&gt;"",IF(I1010&lt;=3,"Đơn giản",IF(I1010&lt;=7,"Trung bình","Phức tạp")),"")</f>
        <v>Phức tạp</v>
      </c>
      <c r="I1010" s="310">
        <f>COUNTA(E1011:E1018)</f>
        <v>8</v>
      </c>
      <c r="M1010" s="179" t="str">
        <f>IF(E1010="","",SUBTOTAL(3,$E$5:E1010))</f>
        <v/>
      </c>
    </row>
    <row r="1011" spans="1:13" ht="33.6">
      <c r="A1011" s="323"/>
      <c r="B1011" s="208"/>
      <c r="C1011" s="207"/>
      <c r="D1011" s="207"/>
      <c r="E1011" s="208" t="str">
        <f>_xlfn.CONCAT("QTHT chỉnh sửa thông tin. Hệ thống lưu lại thông tin mới của ",B1010)</f>
        <v>QTHT chỉnh sửa thông tin. Hệ thống lưu lại thông tin mới của Hàm tạo giá trị tham chiếu Elasticsearch</v>
      </c>
      <c r="F1011" s="208"/>
      <c r="G1011" s="207"/>
      <c r="H1011" s="207"/>
      <c r="I1011" s="186"/>
      <c r="J1011" s="201"/>
      <c r="M1011" s="179">
        <f>IF(E1011="","",SUBTOTAL(3,$E$5:E1011))</f>
        <v>872</v>
      </c>
    </row>
    <row r="1012" spans="1:13" ht="33.6">
      <c r="A1012" s="323"/>
      <c r="B1012" s="208"/>
      <c r="C1012" s="207"/>
      <c r="D1012" s="207"/>
      <c r="E1012" s="208" t="str">
        <f>_xlfn.CONCAT("QTHT cấu hình các tham số. Hệ thống lưu lại tham số của  ",B1010)</f>
        <v>QTHT cấu hình các tham số. Hệ thống lưu lại tham số của  Hàm tạo giá trị tham chiếu Elasticsearch</v>
      </c>
      <c r="F1012" s="208"/>
      <c r="G1012" s="207"/>
      <c r="H1012" s="207"/>
      <c r="I1012" s="186"/>
      <c r="J1012" s="201"/>
      <c r="M1012" s="179">
        <f>IF(E1012="","",SUBTOTAL(3,$E$5:E1012))</f>
        <v>873</v>
      </c>
    </row>
    <row r="1013" spans="1:13" ht="50.4">
      <c r="A1013" s="323"/>
      <c r="B1013" s="208"/>
      <c r="C1013" s="207"/>
      <c r="D1013" s="207"/>
      <c r="E1013" s="208" t="str">
        <f>_xlfn.CONCAT("QTHT xem/điều chỉnh code của hàm ETL, Hệ thống hiển thị code của hàm và cho phép người dùng điều chỉnh  ",B1010)</f>
        <v>QTHT xem/điều chỉnh code của hàm ETL, Hệ thống hiển thị code của hàm và cho phép người dùng điều chỉnh  Hàm tạo giá trị tham chiếu Elasticsearch</v>
      </c>
      <c r="F1013" s="208"/>
      <c r="G1013" s="207"/>
      <c r="H1013" s="207"/>
      <c r="I1013" s="186"/>
      <c r="J1013" s="201"/>
      <c r="M1013" s="179">
        <f>IF(E1013="","",SUBTOTAL(3,$E$5:E1013))</f>
        <v>874</v>
      </c>
    </row>
    <row r="1014" spans="1:13" ht="50.4">
      <c r="A1014" s="323"/>
      <c r="B1014" s="208"/>
      <c r="C1014" s="207"/>
      <c r="D1014" s="207"/>
      <c r="E1014" s="208" t="str">
        <f>_xlfn.CONCAT("QTHT cấu hình dữ liệu mẫu để kiểm thử hàm ETL. Hệt hống cho người dùng nhập/tải lên dữ liệu mẫu ",B1010)</f>
        <v>QTHT cấu hình dữ liệu mẫu để kiểm thử hàm ETL. Hệt hống cho người dùng nhập/tải lên dữ liệu mẫu Hàm tạo giá trị tham chiếu Elasticsearch</v>
      </c>
      <c r="F1014" s="208"/>
      <c r="G1014" s="207"/>
      <c r="H1014" s="207"/>
      <c r="I1014" s="186"/>
      <c r="J1014" s="201"/>
      <c r="M1014" s="179">
        <f>IF(E1014="","",SUBTOTAL(3,$E$5:E1014))</f>
        <v>875</v>
      </c>
    </row>
    <row r="1015" spans="1:13" ht="33.6">
      <c r="A1015" s="323"/>
      <c r="B1015" s="208"/>
      <c r="C1015" s="207"/>
      <c r="D1015" s="207"/>
      <c r="E1015" s="208" t="str">
        <f>_xlfn.CONCAT("QTHT chọn lưu. Hệ thống lưu thông tin cập nhật của  ",B1010)</f>
        <v>QTHT chọn lưu. Hệ thống lưu thông tin cập nhật của  Hàm tạo giá trị tham chiếu Elasticsearch</v>
      </c>
      <c r="F1015" s="208"/>
      <c r="G1015" s="207"/>
      <c r="H1015" s="207"/>
      <c r="I1015" s="202"/>
      <c r="J1015" s="211"/>
      <c r="M1015" s="179">
        <f>IF(E1015="","",SUBTOTAL(3,$E$5:E1015))</f>
        <v>876</v>
      </c>
    </row>
    <row r="1016" spans="1:13" ht="50.4">
      <c r="A1016" s="323"/>
      <c r="B1016" s="208"/>
      <c r="C1016" s="207"/>
      <c r="D1016" s="207"/>
      <c r="E1016" s="208" t="str">
        <f>_xlfn.CONCAT("QTHT chọn chạy thử hàm ETL. Hệ thống chạy thử trên dữ liệu mẫu của  ",B1010)</f>
        <v>QTHT chọn chạy thử hàm ETL. Hệ thống chạy thử trên dữ liệu mẫu của  Hàm tạo giá trị tham chiếu Elasticsearch</v>
      </c>
      <c r="F1016" s="208"/>
      <c r="G1016" s="207"/>
      <c r="H1016" s="207"/>
      <c r="I1016" s="202"/>
      <c r="J1016" s="211"/>
      <c r="M1016" s="179">
        <f>IF(E1016="","",SUBTOTAL(3,$E$5:E1016))</f>
        <v>877</v>
      </c>
    </row>
    <row r="1017" spans="1:13" ht="33.6">
      <c r="A1017" s="323"/>
      <c r="B1017" s="208"/>
      <c r="C1017" s="207"/>
      <c r="D1017" s="207"/>
      <c r="E1017" s="208" t="str">
        <f>_xlfn.CONCAT("QTHT chọn hiển thị kết quả. Hệ thống hiển thị kết quả chạy thử  ",B1010)</f>
        <v>QTHT chọn hiển thị kết quả. Hệ thống hiển thị kết quả chạy thử  Hàm tạo giá trị tham chiếu Elasticsearch</v>
      </c>
      <c r="F1017" s="208"/>
      <c r="G1017" s="207"/>
      <c r="H1017" s="207"/>
      <c r="I1017" s="202"/>
      <c r="J1017" s="211"/>
      <c r="M1017" s="179">
        <f>IF(E1017="","",SUBTOTAL(3,$E$5:E1017))</f>
        <v>878</v>
      </c>
    </row>
    <row r="1018" spans="1:13" ht="33.6">
      <c r="A1018" s="323"/>
      <c r="B1018" s="208"/>
      <c r="C1018" s="207"/>
      <c r="D1018" s="207"/>
      <c r="E1018" s="208" t="str">
        <f>_xlfn.CONCAT("QTHT chọn xuất bản hàm ETL. Hệ thống xuất bản  ",B1010)</f>
        <v>QTHT chọn xuất bản hàm ETL. Hệ thống xuất bản  Hàm tạo giá trị tham chiếu Elasticsearch</v>
      </c>
      <c r="F1018" s="208"/>
      <c r="G1018" s="207"/>
      <c r="H1018" s="207"/>
      <c r="I1018" s="202"/>
      <c r="J1018" s="211"/>
      <c r="M1018" s="179">
        <f>IF(E1018="","",SUBTOTAL(3,$E$5:E1018))</f>
        <v>879</v>
      </c>
    </row>
    <row r="1019" spans="1:13" s="239" customFormat="1" ht="17.399999999999999">
      <c r="A1019" s="321"/>
      <c r="B1019" s="219" t="s">
        <v>731</v>
      </c>
      <c r="C1019" s="218"/>
      <c r="D1019" s="218"/>
      <c r="E1019" s="219"/>
      <c r="F1019" s="219"/>
      <c r="G1019" s="218"/>
      <c r="H1019" s="218"/>
      <c r="I1019" s="186">
        <f t="array" ref="I1019">MATCH(FALSE,ISBLANK(B1020:B1086),0)-1</f>
        <v>0</v>
      </c>
    </row>
    <row r="1020" spans="1:13" s="239" customFormat="1" ht="33.6">
      <c r="A1020" s="324">
        <f>IF(C1020="","",COUNTA($C$4:C1020))</f>
        <v>114</v>
      </c>
      <c r="B1020" s="237" t="s">
        <v>732</v>
      </c>
      <c r="C1020" s="190" t="s">
        <v>321</v>
      </c>
      <c r="D1020" s="190" t="s">
        <v>6</v>
      </c>
      <c r="E1020" s="191"/>
      <c r="F1020" s="191"/>
      <c r="G1020" s="190" t="s">
        <v>18</v>
      </c>
      <c r="H1020" s="194" t="str">
        <f>IF(I1020&lt;&gt;"",IF(I1020&lt;=3,"Đơn giản",IF(I1020&lt;=7,"Trung bình","Phức tạp")),"")</f>
        <v>Phức tạp</v>
      </c>
      <c r="I1020" s="310">
        <f>COUNTA(E1021:E1028)</f>
        <v>8</v>
      </c>
    </row>
    <row r="1021" spans="1:13" s="239" customFormat="1" ht="33.6">
      <c r="A1021" s="323"/>
      <c r="B1021" s="198"/>
      <c r="C1021" s="207"/>
      <c r="D1021" s="207"/>
      <c r="E1021" s="208" t="str">
        <f>_xlfn.CONCAT("QTHT chỉnh sửa thông tin. Hệ thống lưu lại thông tin mới của ",B1020)</f>
        <v>QTHT chỉnh sửa thông tin. Hệ thống lưu lại thông tin mới của Hàm lấy dữ liệu Spark từ SQL</v>
      </c>
      <c r="F1021" s="208"/>
      <c r="G1021" s="207"/>
      <c r="H1021" s="207"/>
      <c r="I1021" s="186"/>
    </row>
    <row r="1022" spans="1:13" s="239" customFormat="1" ht="33.6">
      <c r="A1022" s="323"/>
      <c r="B1022" s="198"/>
      <c r="C1022" s="207"/>
      <c r="D1022" s="207"/>
      <c r="E1022" s="208" t="str">
        <f>_xlfn.CONCAT("QTHT cấu hình các tham số. Hệ thống lưu lại tham số của  ",B1020)</f>
        <v>QTHT cấu hình các tham số. Hệ thống lưu lại tham số của  Hàm lấy dữ liệu Spark từ SQL</v>
      </c>
      <c r="F1022" s="208"/>
      <c r="G1022" s="207"/>
      <c r="H1022" s="207"/>
      <c r="I1022" s="186"/>
    </row>
    <row r="1023" spans="1:13" s="239" customFormat="1" ht="50.4">
      <c r="A1023" s="323"/>
      <c r="B1023" s="198"/>
      <c r="C1023" s="207"/>
      <c r="D1023" s="207"/>
      <c r="E1023" s="208" t="str">
        <f>_xlfn.CONCAT("QTHT xem/điều chỉnh code của hàm ETL, Hệ thống hiển thị code của hàm và cho phép người dùng điều chỉnh  ",B1020)</f>
        <v>QTHT xem/điều chỉnh code của hàm ETL, Hệ thống hiển thị code của hàm và cho phép người dùng điều chỉnh  Hàm lấy dữ liệu Spark từ SQL</v>
      </c>
      <c r="F1023" s="208"/>
      <c r="G1023" s="207"/>
      <c r="H1023" s="207"/>
      <c r="I1023" s="186"/>
    </row>
    <row r="1024" spans="1:13" s="239" customFormat="1" ht="50.4">
      <c r="A1024" s="323"/>
      <c r="B1024" s="198"/>
      <c r="C1024" s="207"/>
      <c r="D1024" s="207"/>
      <c r="E1024" s="208" t="str">
        <f>_xlfn.CONCAT("QTHT cấu hình dữ liệu mẫu để kiểm thử hàm ETL. Hệt hống cho người dùng nhập/tải lên dữ liệu mẫu ",B1020)</f>
        <v>QTHT cấu hình dữ liệu mẫu để kiểm thử hàm ETL. Hệt hống cho người dùng nhập/tải lên dữ liệu mẫu Hàm lấy dữ liệu Spark từ SQL</v>
      </c>
      <c r="F1024" s="208"/>
      <c r="G1024" s="207"/>
      <c r="H1024" s="207"/>
      <c r="I1024" s="186"/>
    </row>
    <row r="1025" spans="1:9" s="239" customFormat="1" ht="33.6">
      <c r="A1025" s="323"/>
      <c r="B1025" s="198"/>
      <c r="C1025" s="207"/>
      <c r="D1025" s="207"/>
      <c r="E1025" s="208" t="str">
        <f>_xlfn.CONCAT("QTHT chọn lưu. Hệ thống lưu thông tin cập nhật của  ",B1020)</f>
        <v>QTHT chọn lưu. Hệ thống lưu thông tin cập nhật của  Hàm lấy dữ liệu Spark từ SQL</v>
      </c>
      <c r="F1025" s="208"/>
      <c r="G1025" s="207"/>
      <c r="H1025" s="207"/>
      <c r="I1025" s="202"/>
    </row>
    <row r="1026" spans="1:9" s="239" customFormat="1" ht="33.6">
      <c r="A1026" s="323"/>
      <c r="B1026" s="198"/>
      <c r="C1026" s="207"/>
      <c r="D1026" s="207"/>
      <c r="E1026" s="208" t="str">
        <f>_xlfn.CONCAT("QTHT chọn chạy thử hàm ETL. Hệ thống chạy thử trên dữ liệu mẫu của  ",B1020)</f>
        <v>QTHT chọn chạy thử hàm ETL. Hệ thống chạy thử trên dữ liệu mẫu của  Hàm lấy dữ liệu Spark từ SQL</v>
      </c>
      <c r="F1026" s="208"/>
      <c r="G1026" s="207"/>
      <c r="H1026" s="207"/>
      <c r="I1026" s="202"/>
    </row>
    <row r="1027" spans="1:9" s="239" customFormat="1" ht="33.6">
      <c r="A1027" s="323"/>
      <c r="B1027" s="198"/>
      <c r="C1027" s="207"/>
      <c r="D1027" s="207"/>
      <c r="E1027" s="208" t="str">
        <f>_xlfn.CONCAT("QTHT chọn hiển thị kết quả. Hệ thống hiển thị kết quả chạy thử  ",B1020)</f>
        <v>QTHT chọn hiển thị kết quả. Hệ thống hiển thị kết quả chạy thử  Hàm lấy dữ liệu Spark từ SQL</v>
      </c>
      <c r="F1027" s="208"/>
      <c r="G1027" s="207"/>
      <c r="H1027" s="207"/>
      <c r="I1027" s="202"/>
    </row>
    <row r="1028" spans="1:9" s="239" customFormat="1" ht="33.6">
      <c r="A1028" s="323"/>
      <c r="B1028" s="198"/>
      <c r="C1028" s="207"/>
      <c r="D1028" s="207"/>
      <c r="E1028" s="208" t="str">
        <f>_xlfn.CONCAT("QTHT chọn xuất bản hàm ETL. Hệ thống xuất bản  ",B1020)</f>
        <v>QTHT chọn xuất bản hàm ETL. Hệ thống xuất bản  Hàm lấy dữ liệu Spark từ SQL</v>
      </c>
      <c r="F1028" s="208"/>
      <c r="G1028" s="207"/>
      <c r="H1028" s="207"/>
      <c r="I1028" s="202"/>
    </row>
    <row r="1029" spans="1:9" s="239" customFormat="1" ht="33.6">
      <c r="A1029" s="324">
        <f>IF(C1029="","",COUNTA($C$4:C1029))</f>
        <v>115</v>
      </c>
      <c r="B1029" s="237" t="s">
        <v>733</v>
      </c>
      <c r="C1029" s="190" t="s">
        <v>321</v>
      </c>
      <c r="D1029" s="190" t="s">
        <v>6</v>
      </c>
      <c r="E1029" s="191"/>
      <c r="F1029" s="191"/>
      <c r="G1029" s="190" t="s">
        <v>18</v>
      </c>
      <c r="H1029" s="194" t="str">
        <f>IF(I1029&lt;&gt;"",IF(I1029&lt;=3,"Đơn giản",IF(I1029&lt;=7,"Trung bình","Phức tạp")),"")</f>
        <v>Phức tạp</v>
      </c>
      <c r="I1029" s="310">
        <f>COUNTA(E1030:E1037)</f>
        <v>8</v>
      </c>
    </row>
    <row r="1030" spans="1:9" s="239" customFormat="1" ht="33.6">
      <c r="A1030" s="323"/>
      <c r="B1030" s="198"/>
      <c r="C1030" s="207"/>
      <c r="D1030" s="207"/>
      <c r="E1030" s="208" t="str">
        <f>_xlfn.CONCAT("QTHT chỉnh sửa thông tin. Hệ thống lưu lại thông tin mới của ",B1029)</f>
        <v>QTHT chỉnh sửa thông tin. Hệ thống lưu lại thông tin mới của Hàm gán dữ liệu (bỏ qua khi key trùng) Spark</v>
      </c>
      <c r="F1030" s="208"/>
      <c r="G1030" s="207"/>
      <c r="H1030" s="207"/>
      <c r="I1030" s="186"/>
    </row>
    <row r="1031" spans="1:9" s="239" customFormat="1" ht="33.6">
      <c r="A1031" s="323"/>
      <c r="B1031" s="198"/>
      <c r="C1031" s="207"/>
      <c r="D1031" s="207"/>
      <c r="E1031" s="208" t="str">
        <f>_xlfn.CONCAT("QTHT cấu hình các tham số. Hệ thống lưu lại tham số của  ",B1029)</f>
        <v>QTHT cấu hình các tham số. Hệ thống lưu lại tham số của  Hàm gán dữ liệu (bỏ qua khi key trùng) Spark</v>
      </c>
      <c r="F1031" s="208"/>
      <c r="G1031" s="207"/>
      <c r="H1031" s="207"/>
      <c r="I1031" s="186"/>
    </row>
    <row r="1032" spans="1:9" s="239" customFormat="1" ht="50.4">
      <c r="A1032" s="323"/>
      <c r="B1032" s="198"/>
      <c r="C1032" s="207"/>
      <c r="D1032" s="207"/>
      <c r="E1032" s="208" t="str">
        <f>_xlfn.CONCAT("QTHT xem/điều chỉnh code của hàm ETL, Hệ thống hiển thị code của hàm và cho phép người dùng điều chỉnh  ",B1029)</f>
        <v>QTHT xem/điều chỉnh code của hàm ETL, Hệ thống hiển thị code của hàm và cho phép người dùng điều chỉnh  Hàm gán dữ liệu (bỏ qua khi key trùng) Spark</v>
      </c>
      <c r="F1032" s="208"/>
      <c r="G1032" s="207"/>
      <c r="H1032" s="207"/>
      <c r="I1032" s="186"/>
    </row>
    <row r="1033" spans="1:9" s="239" customFormat="1" ht="50.4">
      <c r="A1033" s="323"/>
      <c r="B1033" s="198"/>
      <c r="C1033" s="207"/>
      <c r="D1033" s="207"/>
      <c r="E1033" s="208" t="str">
        <f>_xlfn.CONCAT("QTHT cấu hình dữ liệu mẫu để kiểm thử hàm ETL. Hệt hống cho người dùng nhập/tải lên dữ liệu mẫu ",B1029)</f>
        <v>QTHT cấu hình dữ liệu mẫu để kiểm thử hàm ETL. Hệt hống cho người dùng nhập/tải lên dữ liệu mẫu Hàm gán dữ liệu (bỏ qua khi key trùng) Spark</v>
      </c>
      <c r="F1033" s="208"/>
      <c r="G1033" s="207"/>
      <c r="H1033" s="207"/>
      <c r="I1033" s="186"/>
    </row>
    <row r="1034" spans="1:9" s="239" customFormat="1" ht="33.6">
      <c r="A1034" s="323"/>
      <c r="B1034" s="198"/>
      <c r="C1034" s="207"/>
      <c r="D1034" s="207"/>
      <c r="E1034" s="208" t="str">
        <f>_xlfn.CONCAT("QTHT chọn lưu. Hệ thống lưu thông tin cập nhật của  ",B1029)</f>
        <v>QTHT chọn lưu. Hệ thống lưu thông tin cập nhật của  Hàm gán dữ liệu (bỏ qua khi key trùng) Spark</v>
      </c>
      <c r="F1034" s="208"/>
      <c r="G1034" s="207"/>
      <c r="H1034" s="207"/>
      <c r="I1034" s="202"/>
    </row>
    <row r="1035" spans="1:9" s="239" customFormat="1" ht="50.4">
      <c r="A1035" s="323"/>
      <c r="B1035" s="198"/>
      <c r="C1035" s="207"/>
      <c r="D1035" s="207"/>
      <c r="E1035" s="208" t="str">
        <f>_xlfn.CONCAT("QTHT chọn chạy thử hàm ETL. Hệ thống chạy thử trên dữ liệu mẫu của  ",B1029)</f>
        <v>QTHT chọn chạy thử hàm ETL. Hệ thống chạy thử trên dữ liệu mẫu của  Hàm gán dữ liệu (bỏ qua khi key trùng) Spark</v>
      </c>
      <c r="F1035" s="208"/>
      <c r="G1035" s="207"/>
      <c r="H1035" s="207"/>
      <c r="I1035" s="202"/>
    </row>
    <row r="1036" spans="1:9" s="239" customFormat="1" ht="33.6">
      <c r="A1036" s="323"/>
      <c r="B1036" s="198"/>
      <c r="C1036" s="207"/>
      <c r="D1036" s="207"/>
      <c r="E1036" s="208" t="str">
        <f>_xlfn.CONCAT("QTHT chọn hiển thị kết quả. Hệ thống hiển thị kết quả chạy thử  ",B1029)</f>
        <v>QTHT chọn hiển thị kết quả. Hệ thống hiển thị kết quả chạy thử  Hàm gán dữ liệu (bỏ qua khi key trùng) Spark</v>
      </c>
      <c r="F1036" s="208"/>
      <c r="G1036" s="207"/>
      <c r="H1036" s="207"/>
      <c r="I1036" s="202"/>
    </row>
    <row r="1037" spans="1:9" s="239" customFormat="1" ht="33.6">
      <c r="A1037" s="323"/>
      <c r="B1037" s="198"/>
      <c r="C1037" s="207"/>
      <c r="D1037" s="207"/>
      <c r="E1037" s="208" t="str">
        <f>_xlfn.CONCAT("QTHT chọn xuất bản hàm ETL. Hệ thống xuất bản  ",B1029)</f>
        <v>QTHT chọn xuất bản hàm ETL. Hệ thống xuất bản  Hàm gán dữ liệu (bỏ qua khi key trùng) Spark</v>
      </c>
      <c r="F1037" s="208"/>
      <c r="G1037" s="207"/>
      <c r="H1037" s="207"/>
      <c r="I1037" s="202"/>
    </row>
    <row r="1038" spans="1:9" s="239" customFormat="1" ht="33.6">
      <c r="A1038" s="324">
        <f>IF(C1038="","",COUNTA($C$4:C1038))</f>
        <v>116</v>
      </c>
      <c r="B1038" s="237" t="s">
        <v>734</v>
      </c>
      <c r="C1038" s="190" t="s">
        <v>321</v>
      </c>
      <c r="D1038" s="190" t="s">
        <v>6</v>
      </c>
      <c r="E1038" s="191"/>
      <c r="F1038" s="191"/>
      <c r="G1038" s="190" t="s">
        <v>18</v>
      </c>
      <c r="H1038" s="194" t="str">
        <f>IF(I1038&lt;&gt;"",IF(I1038&lt;=3,"Đơn giản",IF(I1038&lt;=7,"Trung bình","Phức tạp")),"")</f>
        <v>Phức tạp</v>
      </c>
      <c r="I1038" s="310">
        <f>COUNTA(E1039:E1046)</f>
        <v>8</v>
      </c>
    </row>
    <row r="1039" spans="1:9" s="239" customFormat="1" ht="33.6">
      <c r="A1039" s="323"/>
      <c r="B1039" s="198"/>
      <c r="C1039" s="207"/>
      <c r="D1039" s="207"/>
      <c r="E1039" s="208" t="str">
        <f>_xlfn.CONCAT("QTHT chỉnh sửa thông tin. Hệ thống lưu lại thông tin mới của ",B1038)</f>
        <v>QTHT chỉnh sửa thông tin. Hệ thống lưu lại thông tin mới của Hàm gán tất cả dữ liệu Spark</v>
      </c>
      <c r="F1039" s="208"/>
      <c r="G1039" s="207"/>
      <c r="H1039" s="207"/>
      <c r="I1039" s="186"/>
    </row>
    <row r="1040" spans="1:9" s="239" customFormat="1" ht="33.6">
      <c r="A1040" s="323"/>
      <c r="B1040" s="198"/>
      <c r="C1040" s="207"/>
      <c r="D1040" s="207"/>
      <c r="E1040" s="208" t="str">
        <f>_xlfn.CONCAT("QTHT cấu hình các tham số. Hệ thống lưu lại tham số của  ",B1038)</f>
        <v>QTHT cấu hình các tham số. Hệ thống lưu lại tham số của  Hàm gán tất cả dữ liệu Spark</v>
      </c>
      <c r="F1040" s="208"/>
      <c r="G1040" s="207"/>
      <c r="H1040" s="207"/>
      <c r="I1040" s="186"/>
    </row>
    <row r="1041" spans="1:9" s="239" customFormat="1" ht="50.4">
      <c r="A1041" s="323"/>
      <c r="B1041" s="198"/>
      <c r="C1041" s="207"/>
      <c r="D1041" s="207"/>
      <c r="E1041" s="208" t="str">
        <f>_xlfn.CONCAT("QTHT xem/điều chỉnh code của hàm ETL, Hệ thống hiển thị code của hàm và cho phép người dùng điều chỉnh  ",B1038)</f>
        <v>QTHT xem/điều chỉnh code của hàm ETL, Hệ thống hiển thị code của hàm và cho phép người dùng điều chỉnh  Hàm gán tất cả dữ liệu Spark</v>
      </c>
      <c r="F1041" s="208"/>
      <c r="G1041" s="207"/>
      <c r="H1041" s="207"/>
      <c r="I1041" s="186"/>
    </row>
    <row r="1042" spans="1:9" s="239" customFormat="1" ht="50.4">
      <c r="A1042" s="323"/>
      <c r="B1042" s="198"/>
      <c r="C1042" s="207"/>
      <c r="D1042" s="207"/>
      <c r="E1042" s="208" t="str">
        <f>_xlfn.CONCAT("QTHT cấu hình dữ liệu mẫu để kiểm thử hàm ETL. Hệt hống cho người dùng nhập/tải lên dữ liệu mẫu ",B1038)</f>
        <v>QTHT cấu hình dữ liệu mẫu để kiểm thử hàm ETL. Hệt hống cho người dùng nhập/tải lên dữ liệu mẫu Hàm gán tất cả dữ liệu Spark</v>
      </c>
      <c r="F1042" s="208"/>
      <c r="G1042" s="207"/>
      <c r="H1042" s="207"/>
      <c r="I1042" s="186"/>
    </row>
    <row r="1043" spans="1:9" s="239" customFormat="1" ht="33.6">
      <c r="A1043" s="323"/>
      <c r="B1043" s="198"/>
      <c r="C1043" s="207"/>
      <c r="D1043" s="207"/>
      <c r="E1043" s="208" t="str">
        <f>_xlfn.CONCAT("QTHT chọn lưu. Hệ thống lưu thông tin cập nhật của  ",B1038)</f>
        <v>QTHT chọn lưu. Hệ thống lưu thông tin cập nhật của  Hàm gán tất cả dữ liệu Spark</v>
      </c>
      <c r="F1043" s="208"/>
      <c r="G1043" s="207"/>
      <c r="H1043" s="207"/>
      <c r="I1043" s="202"/>
    </row>
    <row r="1044" spans="1:9" s="239" customFormat="1" ht="33.6">
      <c r="A1044" s="323"/>
      <c r="B1044" s="198"/>
      <c r="C1044" s="207"/>
      <c r="D1044" s="207"/>
      <c r="E1044" s="208" t="str">
        <f>_xlfn.CONCAT("QTHT chọn chạy thử hàm ETL. Hệ thống chạy thử trên dữ liệu mẫu của  ",B1038)</f>
        <v>QTHT chọn chạy thử hàm ETL. Hệ thống chạy thử trên dữ liệu mẫu của  Hàm gán tất cả dữ liệu Spark</v>
      </c>
      <c r="F1044" s="208"/>
      <c r="G1044" s="207"/>
      <c r="H1044" s="207"/>
      <c r="I1044" s="202"/>
    </row>
    <row r="1045" spans="1:9" s="239" customFormat="1" ht="33.6">
      <c r="A1045" s="323"/>
      <c r="B1045" s="198"/>
      <c r="C1045" s="207"/>
      <c r="D1045" s="207"/>
      <c r="E1045" s="208" t="str">
        <f>_xlfn.CONCAT("QTHT chọn hiển thị kết quả. Hệ thống hiển thị kết quả chạy thử  ",B1038)</f>
        <v>QTHT chọn hiển thị kết quả. Hệ thống hiển thị kết quả chạy thử  Hàm gán tất cả dữ liệu Spark</v>
      </c>
      <c r="F1045" s="208"/>
      <c r="G1045" s="207"/>
      <c r="H1045" s="207"/>
      <c r="I1045" s="202"/>
    </row>
    <row r="1046" spans="1:9" s="239" customFormat="1" ht="33.6">
      <c r="A1046" s="323"/>
      <c r="B1046" s="198"/>
      <c r="C1046" s="207"/>
      <c r="D1046" s="207"/>
      <c r="E1046" s="208" t="str">
        <f>_xlfn.CONCAT("QTHT chọn xuất bản hàm ETL. Hệ thống xuất bản  ",B1038)</f>
        <v>QTHT chọn xuất bản hàm ETL. Hệ thống xuất bản  Hàm gán tất cả dữ liệu Spark</v>
      </c>
      <c r="F1046" s="208"/>
      <c r="G1046" s="207"/>
      <c r="H1046" s="207"/>
      <c r="I1046" s="202"/>
    </row>
    <row r="1047" spans="1:9" s="239" customFormat="1" ht="33.6">
      <c r="A1047" s="324">
        <f>IF(C1047="","",COUNTA($C$4:C1047))</f>
        <v>117</v>
      </c>
      <c r="B1047" s="237" t="s">
        <v>735</v>
      </c>
      <c r="C1047" s="190" t="s">
        <v>321</v>
      </c>
      <c r="D1047" s="190" t="s">
        <v>6</v>
      </c>
      <c r="E1047" s="191"/>
      <c r="F1047" s="191"/>
      <c r="G1047" s="190" t="s">
        <v>18</v>
      </c>
      <c r="H1047" s="194" t="str">
        <f>IF(I1047&lt;&gt;"",IF(I1047&lt;=3,"Đơn giản",IF(I1047&lt;=7,"Trung bình","Phức tạp")),"")</f>
        <v>Phức tạp</v>
      </c>
      <c r="I1047" s="310">
        <f>COUNTA(E1048:E1055)</f>
        <v>8</v>
      </c>
    </row>
    <row r="1048" spans="1:9" s="239" customFormat="1" ht="33.6">
      <c r="A1048" s="323"/>
      <c r="B1048" s="198"/>
      <c r="C1048" s="207"/>
      <c r="D1048" s="207"/>
      <c r="E1048" s="208" t="str">
        <f>_xlfn.CONCAT("QTHT chỉnh sửa thông tin. Hệ thống lưu lại thông tin mới của ",B1047)</f>
        <v>QTHT chỉnh sửa thông tin. Hệ thống lưu lại thông tin mới của Hàm gán và cập nhật dữ liệu Spark</v>
      </c>
      <c r="F1048" s="208"/>
      <c r="G1048" s="207"/>
      <c r="H1048" s="207"/>
      <c r="I1048" s="186"/>
    </row>
    <row r="1049" spans="1:9" s="239" customFormat="1" ht="33.6">
      <c r="A1049" s="323"/>
      <c r="B1049" s="198"/>
      <c r="C1049" s="207"/>
      <c r="D1049" s="207"/>
      <c r="E1049" s="208" t="str">
        <f>_xlfn.CONCAT("QTHT cấu hình các tham số. Hệ thống lưu lại tham số của  ",B1047)</f>
        <v>QTHT cấu hình các tham số. Hệ thống lưu lại tham số của  Hàm gán và cập nhật dữ liệu Spark</v>
      </c>
      <c r="F1049" s="208"/>
      <c r="G1049" s="207"/>
      <c r="H1049" s="207"/>
      <c r="I1049" s="186"/>
    </row>
    <row r="1050" spans="1:9" s="239" customFormat="1" ht="50.4">
      <c r="A1050" s="323"/>
      <c r="B1050" s="198"/>
      <c r="C1050" s="207"/>
      <c r="D1050" s="207"/>
      <c r="E1050" s="208" t="str">
        <f>_xlfn.CONCAT("QTHT xem/điều chỉnh code của hàm ETL, Hệ thống hiển thị code của hàm và cho phép người dùng điều chỉnh  ",B1047)</f>
        <v>QTHT xem/điều chỉnh code của hàm ETL, Hệ thống hiển thị code của hàm và cho phép người dùng điều chỉnh  Hàm gán và cập nhật dữ liệu Spark</v>
      </c>
      <c r="F1050" s="208"/>
      <c r="G1050" s="207"/>
      <c r="H1050" s="207"/>
      <c r="I1050" s="186"/>
    </row>
    <row r="1051" spans="1:9" s="239" customFormat="1" ht="50.4">
      <c r="A1051" s="323"/>
      <c r="B1051" s="198"/>
      <c r="C1051" s="207"/>
      <c r="D1051" s="207"/>
      <c r="E1051" s="208" t="str">
        <f>_xlfn.CONCAT("QTHT cấu hình dữ liệu mẫu để kiểm thử hàm ETL. Hệt hống cho người dùng nhập/tải lên dữ liệu mẫu ",B1047)</f>
        <v>QTHT cấu hình dữ liệu mẫu để kiểm thử hàm ETL. Hệt hống cho người dùng nhập/tải lên dữ liệu mẫu Hàm gán và cập nhật dữ liệu Spark</v>
      </c>
      <c r="F1051" s="208"/>
      <c r="G1051" s="207"/>
      <c r="H1051" s="207"/>
      <c r="I1051" s="186"/>
    </row>
    <row r="1052" spans="1:9" s="239" customFormat="1" ht="33.6">
      <c r="A1052" s="323"/>
      <c r="B1052" s="198"/>
      <c r="C1052" s="207"/>
      <c r="D1052" s="207"/>
      <c r="E1052" s="208" t="str">
        <f>_xlfn.CONCAT("QTHT chọn lưu. Hệ thống lưu thông tin cập nhật của  ",B1047)</f>
        <v>QTHT chọn lưu. Hệ thống lưu thông tin cập nhật của  Hàm gán và cập nhật dữ liệu Spark</v>
      </c>
      <c r="F1052" s="208"/>
      <c r="G1052" s="207"/>
      <c r="H1052" s="207"/>
      <c r="I1052" s="202"/>
    </row>
    <row r="1053" spans="1:9" s="239" customFormat="1" ht="33.6">
      <c r="A1053" s="323"/>
      <c r="B1053" s="198"/>
      <c r="C1053" s="207"/>
      <c r="D1053" s="207"/>
      <c r="E1053" s="208" t="str">
        <f>_xlfn.CONCAT("QTHT chọn chạy thử hàm ETL. Hệ thống chạy thử trên dữ liệu mẫu của  ",B1047)</f>
        <v>QTHT chọn chạy thử hàm ETL. Hệ thống chạy thử trên dữ liệu mẫu của  Hàm gán và cập nhật dữ liệu Spark</v>
      </c>
      <c r="F1053" s="208"/>
      <c r="G1053" s="207"/>
      <c r="H1053" s="207"/>
      <c r="I1053" s="202"/>
    </row>
    <row r="1054" spans="1:9" s="239" customFormat="1" ht="33.6">
      <c r="A1054" s="323"/>
      <c r="B1054" s="198"/>
      <c r="C1054" s="207"/>
      <c r="D1054" s="207"/>
      <c r="E1054" s="208" t="str">
        <f>_xlfn.CONCAT("QTHT chọn hiển thị kết quả. Hệ thống hiển thị kết quả chạy thử  ",B1047)</f>
        <v>QTHT chọn hiển thị kết quả. Hệ thống hiển thị kết quả chạy thử  Hàm gán và cập nhật dữ liệu Spark</v>
      </c>
      <c r="F1054" s="208"/>
      <c r="G1054" s="207"/>
      <c r="H1054" s="207"/>
      <c r="I1054" s="202"/>
    </row>
    <row r="1055" spans="1:9" s="239" customFormat="1" ht="33.6">
      <c r="A1055" s="323"/>
      <c r="B1055" s="198"/>
      <c r="C1055" s="207"/>
      <c r="D1055" s="207"/>
      <c r="E1055" s="208" t="str">
        <f>_xlfn.CONCAT("QTHT chọn xuất bản hàm ETL. Hệ thống xuất bản  ",B1047)</f>
        <v>QTHT chọn xuất bản hàm ETL. Hệ thống xuất bản  Hàm gán và cập nhật dữ liệu Spark</v>
      </c>
      <c r="F1055" s="208"/>
      <c r="G1055" s="207"/>
      <c r="H1055" s="207"/>
      <c r="I1055" s="202"/>
    </row>
    <row r="1056" spans="1:9" s="239" customFormat="1" ht="33.6">
      <c r="A1056" s="324">
        <f>IF(C1056="","",COUNTA($C$4:C1056))</f>
        <v>118</v>
      </c>
      <c r="B1056" s="237" t="s">
        <v>736</v>
      </c>
      <c r="C1056" s="190" t="s">
        <v>321</v>
      </c>
      <c r="D1056" s="190" t="s">
        <v>6</v>
      </c>
      <c r="E1056" s="191"/>
      <c r="F1056" s="191"/>
      <c r="G1056" s="190" t="s">
        <v>18</v>
      </c>
      <c r="H1056" s="194" t="str">
        <f>IF(I1056&lt;&gt;"",IF(I1056&lt;=3,"Đơn giản",IF(I1056&lt;=7,"Trung bình","Phức tạp")),"")</f>
        <v>Phức tạp</v>
      </c>
      <c r="I1056" s="310">
        <f>COUNTA(E1057:E1064)</f>
        <v>8</v>
      </c>
    </row>
    <row r="1057" spans="1:9" s="239" customFormat="1" ht="33.6">
      <c r="A1057" s="323"/>
      <c r="B1057" s="198"/>
      <c r="C1057" s="207"/>
      <c r="D1057" s="207"/>
      <c r="E1057" s="208" t="str">
        <f>_xlfn.CONCAT("QTHT chỉnh sửa thông tin. Hệ thống lưu lại thông tin mới của ",B1056)</f>
        <v>QTHT chỉnh sửa thông tin. Hệ thống lưu lại thông tin mới của Hàm gán và xóa dữ liệu Spark</v>
      </c>
      <c r="F1057" s="208"/>
      <c r="G1057" s="207"/>
      <c r="H1057" s="207"/>
      <c r="I1057" s="186"/>
    </row>
    <row r="1058" spans="1:9" s="239" customFormat="1" ht="33.6">
      <c r="A1058" s="323"/>
      <c r="B1058" s="198"/>
      <c r="C1058" s="207"/>
      <c r="D1058" s="207"/>
      <c r="E1058" s="208" t="str">
        <f>_xlfn.CONCAT("QTHT cấu hình các tham số. Hệ thống lưu lại tham số của  ",B1056)</f>
        <v>QTHT cấu hình các tham số. Hệ thống lưu lại tham số của  Hàm gán và xóa dữ liệu Spark</v>
      </c>
      <c r="F1058" s="208"/>
      <c r="G1058" s="207"/>
      <c r="H1058" s="207"/>
      <c r="I1058" s="186"/>
    </row>
    <row r="1059" spans="1:9" s="239" customFormat="1" ht="50.4">
      <c r="A1059" s="323"/>
      <c r="B1059" s="198"/>
      <c r="C1059" s="207"/>
      <c r="D1059" s="207"/>
      <c r="E1059" s="208" t="str">
        <f>_xlfn.CONCAT("QTHT xem/điều chỉnh code của hàm ETL, Hệ thống hiển thị code của hàm và cho phép người dùng điều chỉnh  ",B1056)</f>
        <v>QTHT xem/điều chỉnh code của hàm ETL, Hệ thống hiển thị code của hàm và cho phép người dùng điều chỉnh  Hàm gán và xóa dữ liệu Spark</v>
      </c>
      <c r="F1059" s="208"/>
      <c r="G1059" s="207"/>
      <c r="H1059" s="207"/>
      <c r="I1059" s="186"/>
    </row>
    <row r="1060" spans="1:9" s="239" customFormat="1" ht="50.4">
      <c r="A1060" s="323"/>
      <c r="B1060" s="198"/>
      <c r="C1060" s="207"/>
      <c r="D1060" s="207"/>
      <c r="E1060" s="208" t="str">
        <f>_xlfn.CONCAT("QTHT cấu hình dữ liệu mẫu để kiểm thử hàm ETL. Hệt hống cho người dùng nhập/tải lên dữ liệu mẫu ",B1056)</f>
        <v>QTHT cấu hình dữ liệu mẫu để kiểm thử hàm ETL. Hệt hống cho người dùng nhập/tải lên dữ liệu mẫu Hàm gán và xóa dữ liệu Spark</v>
      </c>
      <c r="F1060" s="208"/>
      <c r="G1060" s="207"/>
      <c r="H1060" s="207"/>
      <c r="I1060" s="186"/>
    </row>
    <row r="1061" spans="1:9" s="239" customFormat="1" ht="33.6">
      <c r="A1061" s="323"/>
      <c r="B1061" s="198"/>
      <c r="C1061" s="207"/>
      <c r="D1061" s="207"/>
      <c r="E1061" s="208" t="str">
        <f>_xlfn.CONCAT("QTHT chọn lưu. Hệ thống lưu thông tin cập nhật của  ",B1056)</f>
        <v>QTHT chọn lưu. Hệ thống lưu thông tin cập nhật của  Hàm gán và xóa dữ liệu Spark</v>
      </c>
      <c r="F1061" s="208"/>
      <c r="G1061" s="207"/>
      <c r="H1061" s="207"/>
      <c r="I1061" s="202"/>
    </row>
    <row r="1062" spans="1:9" s="239" customFormat="1" ht="33.6">
      <c r="A1062" s="323"/>
      <c r="B1062" s="198"/>
      <c r="C1062" s="207"/>
      <c r="D1062" s="207"/>
      <c r="E1062" s="208" t="str">
        <f>_xlfn.CONCAT("QTHT chọn chạy thử hàm ETL. Hệ thống chạy thử trên dữ liệu mẫu của  ",B1056)</f>
        <v>QTHT chọn chạy thử hàm ETL. Hệ thống chạy thử trên dữ liệu mẫu của  Hàm gán và xóa dữ liệu Spark</v>
      </c>
      <c r="F1062" s="208"/>
      <c r="G1062" s="207"/>
      <c r="H1062" s="207"/>
      <c r="I1062" s="202"/>
    </row>
    <row r="1063" spans="1:9" s="239" customFormat="1" ht="33.6">
      <c r="A1063" s="323"/>
      <c r="B1063" s="198"/>
      <c r="C1063" s="207"/>
      <c r="D1063" s="207"/>
      <c r="E1063" s="208" t="str">
        <f>_xlfn.CONCAT("QTHT chọn hiển thị kết quả. Hệ thống hiển thị kết quả chạy thử  ",B1056)</f>
        <v>QTHT chọn hiển thị kết quả. Hệ thống hiển thị kết quả chạy thử  Hàm gán và xóa dữ liệu Spark</v>
      </c>
      <c r="F1063" s="208"/>
      <c r="G1063" s="207"/>
      <c r="H1063" s="207"/>
      <c r="I1063" s="202"/>
    </row>
    <row r="1064" spans="1:9" s="239" customFormat="1" ht="33.6">
      <c r="A1064" s="323"/>
      <c r="B1064" s="198"/>
      <c r="C1064" s="207"/>
      <c r="D1064" s="207"/>
      <c r="E1064" s="208" t="str">
        <f>_xlfn.CONCAT("QTHT chọn xuất bản hàm ETL. Hệ thống xuất bản  ",B1056)</f>
        <v>QTHT chọn xuất bản hàm ETL. Hệ thống xuất bản  Hàm gán và xóa dữ liệu Spark</v>
      </c>
      <c r="F1064" s="208"/>
      <c r="G1064" s="207"/>
      <c r="H1064" s="207"/>
      <c r="I1064" s="202"/>
    </row>
    <row r="1065" spans="1:9" s="239" customFormat="1" ht="17.399999999999999">
      <c r="A1065" s="324">
        <f>IF(C1065="","",COUNTA($C$4:C1065))</f>
        <v>119</v>
      </c>
      <c r="B1065" s="237" t="s">
        <v>737</v>
      </c>
      <c r="C1065" s="190" t="s">
        <v>321</v>
      </c>
      <c r="D1065" s="190" t="s">
        <v>6</v>
      </c>
      <c r="E1065" s="191"/>
      <c r="F1065" s="191"/>
      <c r="G1065" s="190" t="s">
        <v>18</v>
      </c>
      <c r="H1065" s="194" t="str">
        <f>IF(I1065&lt;&gt;"",IF(I1065&lt;=3,"Đơn giản",IF(I1065&lt;=7,"Trung bình","Phức tạp")),"")</f>
        <v>Phức tạp</v>
      </c>
      <c r="I1065" s="310">
        <f>COUNTA(E1066:E1073)</f>
        <v>8</v>
      </c>
    </row>
    <row r="1066" spans="1:9" s="239" customFormat="1" ht="33.6">
      <c r="A1066" s="323"/>
      <c r="B1066" s="198"/>
      <c r="C1066" s="207"/>
      <c r="D1066" s="207"/>
      <c r="E1066" s="208" t="str">
        <f>_xlfn.CONCAT("QTHT chỉnh sửa thông tin. Hệ thống lưu lại thông tin mới của ",B1065)</f>
        <v>QTHT chỉnh sửa thông tin. Hệ thống lưu lại thông tin mới của Hàm tạo bảng Spark</v>
      </c>
      <c r="F1066" s="208"/>
      <c r="G1066" s="207"/>
      <c r="H1066" s="207"/>
      <c r="I1066" s="186"/>
    </row>
    <row r="1067" spans="1:9" s="239" customFormat="1" ht="33.6">
      <c r="A1067" s="323"/>
      <c r="B1067" s="198"/>
      <c r="C1067" s="207"/>
      <c r="D1067" s="207"/>
      <c r="E1067" s="208" t="str">
        <f>_xlfn.CONCAT("QTHT cấu hình các tham số. Hệ thống lưu lại tham số của  ",B1065)</f>
        <v>QTHT cấu hình các tham số. Hệ thống lưu lại tham số của  Hàm tạo bảng Spark</v>
      </c>
      <c r="F1067" s="208"/>
      <c r="G1067" s="207"/>
      <c r="H1067" s="207"/>
      <c r="I1067" s="186"/>
    </row>
    <row r="1068" spans="1:9" s="239" customFormat="1" ht="50.4">
      <c r="A1068" s="323"/>
      <c r="B1068" s="198"/>
      <c r="C1068" s="207"/>
      <c r="D1068" s="207"/>
      <c r="E1068" s="208" t="str">
        <f>_xlfn.CONCAT("QTHT xem/điều chỉnh code của hàm ETL, Hệ thống hiển thị code của hàm và cho phép người dùng điều chỉnh  ",B1065)</f>
        <v>QTHT xem/điều chỉnh code của hàm ETL, Hệ thống hiển thị code của hàm và cho phép người dùng điều chỉnh  Hàm tạo bảng Spark</v>
      </c>
      <c r="F1068" s="208"/>
      <c r="G1068" s="207"/>
      <c r="H1068" s="207"/>
      <c r="I1068" s="186"/>
    </row>
    <row r="1069" spans="1:9" s="239" customFormat="1" ht="50.4">
      <c r="A1069" s="323"/>
      <c r="B1069" s="198"/>
      <c r="C1069" s="207"/>
      <c r="D1069" s="207"/>
      <c r="E1069" s="208" t="str">
        <f>_xlfn.CONCAT("QTHT cấu hình dữ liệu mẫu để kiểm thử hàm ETL. Hệt hống cho người dùng nhập/tải lên dữ liệu mẫu ",B1065)</f>
        <v>QTHT cấu hình dữ liệu mẫu để kiểm thử hàm ETL. Hệt hống cho người dùng nhập/tải lên dữ liệu mẫu Hàm tạo bảng Spark</v>
      </c>
      <c r="F1069" s="208"/>
      <c r="G1069" s="207"/>
      <c r="H1069" s="207"/>
      <c r="I1069" s="186"/>
    </row>
    <row r="1070" spans="1:9" s="239" customFormat="1" ht="33.6">
      <c r="A1070" s="323"/>
      <c r="B1070" s="198"/>
      <c r="C1070" s="207"/>
      <c r="D1070" s="207"/>
      <c r="E1070" s="208" t="str">
        <f>_xlfn.CONCAT("QTHT chọn lưu. Hệ thống lưu thông tin cập nhật của  ",B1065)</f>
        <v>QTHT chọn lưu. Hệ thống lưu thông tin cập nhật của  Hàm tạo bảng Spark</v>
      </c>
      <c r="F1070" s="208"/>
      <c r="G1070" s="207"/>
      <c r="H1070" s="207"/>
      <c r="I1070" s="202"/>
    </row>
    <row r="1071" spans="1:9" s="239" customFormat="1" ht="33.6">
      <c r="A1071" s="323"/>
      <c r="B1071" s="198"/>
      <c r="C1071" s="207"/>
      <c r="D1071" s="207"/>
      <c r="E1071" s="208" t="str">
        <f>_xlfn.CONCAT("QTHT chọn chạy thử hàm ETL. Hệ thống chạy thử trên dữ liệu mẫu của  ",B1065)</f>
        <v>QTHT chọn chạy thử hàm ETL. Hệ thống chạy thử trên dữ liệu mẫu của  Hàm tạo bảng Spark</v>
      </c>
      <c r="F1071" s="208"/>
      <c r="G1071" s="207"/>
      <c r="H1071" s="207"/>
      <c r="I1071" s="202"/>
    </row>
    <row r="1072" spans="1:9" s="239" customFormat="1" ht="33.6">
      <c r="A1072" s="323"/>
      <c r="B1072" s="198"/>
      <c r="C1072" s="207"/>
      <c r="D1072" s="207"/>
      <c r="E1072" s="208" t="str">
        <f>_xlfn.CONCAT("QTHT chọn hiển thị kết quả. Hệ thống hiển thị kết quả chạy thử  ",B1065)</f>
        <v>QTHT chọn hiển thị kết quả. Hệ thống hiển thị kết quả chạy thử  Hàm tạo bảng Spark</v>
      </c>
      <c r="F1072" s="208"/>
      <c r="G1072" s="207"/>
      <c r="H1072" s="207"/>
      <c r="I1072" s="202"/>
    </row>
    <row r="1073" spans="1:13" s="239" customFormat="1" ht="33.6">
      <c r="A1073" s="323"/>
      <c r="B1073" s="198"/>
      <c r="C1073" s="207"/>
      <c r="D1073" s="207"/>
      <c r="E1073" s="208" t="str">
        <f>_xlfn.CONCAT("QTHT chọn xuất bản hàm ETL. Hệ thống xuất bản  ",B1065)</f>
        <v>QTHT chọn xuất bản hàm ETL. Hệ thống xuất bản  Hàm tạo bảng Spark</v>
      </c>
      <c r="F1073" s="208"/>
      <c r="G1073" s="207"/>
      <c r="H1073" s="207"/>
      <c r="I1073" s="202"/>
    </row>
    <row r="1074" spans="1:13">
      <c r="A1074" s="321" t="s">
        <v>738</v>
      </c>
      <c r="B1074" s="219" t="s">
        <v>739</v>
      </c>
      <c r="C1074" s="218"/>
      <c r="D1074" s="218"/>
      <c r="E1074" s="219"/>
      <c r="F1074" s="219"/>
      <c r="G1074" s="218"/>
      <c r="H1074" s="218"/>
      <c r="I1074" s="219"/>
      <c r="J1074" s="211"/>
      <c r="M1074" s="179" t="str">
        <f>IF(E1074="","",SUBTOTAL(3,$E$5:E1074))</f>
        <v/>
      </c>
    </row>
    <row r="1075" spans="1:13">
      <c r="A1075" s="324">
        <f>IF(C1075="","",COUNTA($C$4:C1075))</f>
        <v>120</v>
      </c>
      <c r="B1075" s="232" t="s">
        <v>740</v>
      </c>
      <c r="C1075" s="190" t="s">
        <v>321</v>
      </c>
      <c r="D1075" s="190" t="s">
        <v>6</v>
      </c>
      <c r="E1075" s="191"/>
      <c r="F1075" s="191"/>
      <c r="G1075" s="190" t="s">
        <v>18</v>
      </c>
      <c r="H1075" s="194" t="str">
        <f>IF(I1075&lt;&gt;"",IF(I1075&lt;=3,"Đơn giản",IF(I1075&lt;=7,"Trung bình","Phức tạp")),"")</f>
        <v>Phức tạp</v>
      </c>
      <c r="I1075" s="310">
        <f>COUNTA(E1076:E1083)</f>
        <v>8</v>
      </c>
      <c r="J1075" s="211"/>
      <c r="M1075" s="179" t="str">
        <f>IF(E1075="","",SUBTOTAL(3,$E$5:E1075))</f>
        <v/>
      </c>
    </row>
    <row r="1076" spans="1:13" ht="33.6">
      <c r="A1076" s="323"/>
      <c r="B1076" s="198"/>
      <c r="C1076" s="207"/>
      <c r="D1076" s="207"/>
      <c r="E1076" s="208" t="s">
        <v>1959</v>
      </c>
      <c r="F1076" s="208"/>
      <c r="G1076" s="240"/>
      <c r="H1076" s="207"/>
      <c r="I1076" s="202"/>
      <c r="J1076" s="211"/>
      <c r="M1076" s="179">
        <f>IF(E1076="","",SUBTOTAL(3,$E$5:E1076))</f>
        <v>928</v>
      </c>
    </row>
    <row r="1077" spans="1:13" ht="33.6">
      <c r="A1077" s="323"/>
      <c r="B1077" s="198"/>
      <c r="C1077" s="207"/>
      <c r="D1077" s="207"/>
      <c r="E1077" s="208" t="s">
        <v>1960</v>
      </c>
      <c r="F1077" s="208"/>
      <c r="G1077" s="240"/>
      <c r="H1077" s="207"/>
      <c r="I1077" s="202"/>
      <c r="J1077" s="211"/>
      <c r="M1077" s="179">
        <f>IF(E1077="","",SUBTOTAL(3,$E$5:E1077))</f>
        <v>929</v>
      </c>
    </row>
    <row r="1078" spans="1:13" ht="33.6">
      <c r="A1078" s="323"/>
      <c r="B1078" s="198"/>
      <c r="C1078" s="207"/>
      <c r="D1078" s="207"/>
      <c r="E1078" s="208" t="s">
        <v>1961</v>
      </c>
      <c r="F1078" s="208"/>
      <c r="G1078" s="240"/>
      <c r="H1078" s="207"/>
      <c r="I1078" s="202"/>
      <c r="J1078" s="211"/>
      <c r="M1078" s="179">
        <f>IF(E1078="","",SUBTOTAL(3,$E$5:E1078))</f>
        <v>930</v>
      </c>
    </row>
    <row r="1079" spans="1:13" ht="50.4">
      <c r="A1079" s="323"/>
      <c r="B1079" s="198"/>
      <c r="C1079" s="207"/>
      <c r="D1079" s="207"/>
      <c r="E1079" s="208" t="s">
        <v>1962</v>
      </c>
      <c r="F1079" s="208"/>
      <c r="G1079" s="240"/>
      <c r="H1079" s="207"/>
      <c r="I1079" s="202"/>
      <c r="J1079" s="211"/>
      <c r="M1079" s="179">
        <f>IF(E1079="","",SUBTOTAL(3,$E$5:E1079))</f>
        <v>931</v>
      </c>
    </row>
    <row r="1080" spans="1:13" ht="50.4">
      <c r="A1080" s="323"/>
      <c r="B1080" s="198"/>
      <c r="C1080" s="207"/>
      <c r="D1080" s="207"/>
      <c r="E1080" s="208" t="s">
        <v>1963</v>
      </c>
      <c r="F1080" s="208"/>
      <c r="G1080" s="240"/>
      <c r="H1080" s="207"/>
      <c r="I1080" s="202"/>
      <c r="J1080" s="211"/>
      <c r="M1080" s="179">
        <f>IF(E1080="","",SUBTOTAL(3,$E$5:E1080))</f>
        <v>932</v>
      </c>
    </row>
    <row r="1081" spans="1:13" ht="50.4">
      <c r="A1081" s="323"/>
      <c r="B1081" s="198"/>
      <c r="C1081" s="207"/>
      <c r="D1081" s="207"/>
      <c r="E1081" s="208" t="s">
        <v>1964</v>
      </c>
      <c r="F1081" s="208"/>
      <c r="G1081" s="240"/>
      <c r="H1081" s="207"/>
      <c r="I1081" s="202"/>
      <c r="J1081" s="211"/>
      <c r="M1081" s="179">
        <f>IF(E1081="","",SUBTOTAL(3,$E$5:E1081))</f>
        <v>933</v>
      </c>
    </row>
    <row r="1082" spans="1:13" ht="50.4">
      <c r="A1082" s="323"/>
      <c r="B1082" s="198"/>
      <c r="C1082" s="207"/>
      <c r="D1082" s="207"/>
      <c r="E1082" s="208" t="s">
        <v>1965</v>
      </c>
      <c r="F1082" s="208"/>
      <c r="G1082" s="240"/>
      <c r="H1082" s="207"/>
      <c r="I1082" s="186"/>
      <c r="J1082" s="201"/>
      <c r="M1082" s="179">
        <f>IF(E1082="","",SUBTOTAL(3,$E$5:E1082))</f>
        <v>934</v>
      </c>
    </row>
    <row r="1083" spans="1:13" ht="33.6">
      <c r="A1083" s="323"/>
      <c r="B1083" s="198"/>
      <c r="C1083" s="207"/>
      <c r="D1083" s="207"/>
      <c r="E1083" s="208" t="s">
        <v>1966</v>
      </c>
      <c r="F1083" s="208"/>
      <c r="G1083" s="240"/>
      <c r="H1083" s="207"/>
      <c r="I1083" s="202"/>
      <c r="J1083" s="211"/>
      <c r="M1083" s="179">
        <f>IF(E1083="","",SUBTOTAL(3,$E$5:E1083))</f>
        <v>935</v>
      </c>
    </row>
    <row r="1084" spans="1:13" ht="33.6">
      <c r="A1084" s="324">
        <f>IF(C1084="","",COUNTA($C$4:C1084))</f>
        <v>121</v>
      </c>
      <c r="B1084" s="232" t="s">
        <v>741</v>
      </c>
      <c r="C1084" s="190" t="s">
        <v>321</v>
      </c>
      <c r="D1084" s="190" t="s">
        <v>6</v>
      </c>
      <c r="E1084" s="191"/>
      <c r="F1084" s="191"/>
      <c r="G1084" s="190" t="s">
        <v>18</v>
      </c>
      <c r="H1084" s="194" t="str">
        <f>IF(I1084&lt;&gt;"",IF(I1084&lt;=3,"Đơn giản",IF(I1084&lt;=7,"Trung bình","Phức tạp")),"")</f>
        <v>Phức tạp</v>
      </c>
      <c r="I1084" s="310">
        <f>COUNTA(E1085:E1092)</f>
        <v>8</v>
      </c>
      <c r="J1084" s="211"/>
      <c r="M1084" s="179" t="str">
        <f>IF(E1084="","",SUBTOTAL(3,$E$5:E1084))</f>
        <v/>
      </c>
    </row>
    <row r="1085" spans="1:13" ht="33.6">
      <c r="A1085" s="323"/>
      <c r="B1085" s="198"/>
      <c r="C1085" s="207"/>
      <c r="D1085" s="207"/>
      <c r="E1085" s="208" t="s">
        <v>1967</v>
      </c>
      <c r="F1085" s="208"/>
      <c r="G1085" s="240"/>
      <c r="H1085" s="207"/>
      <c r="I1085" s="202"/>
      <c r="J1085" s="211"/>
      <c r="M1085" s="179">
        <f>IF(E1085="","",SUBTOTAL(3,$E$5:E1085))</f>
        <v>936</v>
      </c>
    </row>
    <row r="1086" spans="1:13" ht="50.4">
      <c r="A1086" s="323"/>
      <c r="B1086" s="198"/>
      <c r="C1086" s="207"/>
      <c r="D1086" s="207"/>
      <c r="E1086" s="208" t="s">
        <v>1968</v>
      </c>
      <c r="F1086" s="208"/>
      <c r="G1086" s="240"/>
      <c r="H1086" s="207"/>
      <c r="I1086" s="202"/>
      <c r="J1086" s="211"/>
      <c r="M1086" s="179">
        <f>IF(E1086="","",SUBTOTAL(3,$E$5:E1086))</f>
        <v>937</v>
      </c>
    </row>
    <row r="1087" spans="1:13" ht="50.4">
      <c r="A1087" s="323"/>
      <c r="B1087" s="198"/>
      <c r="C1087" s="207"/>
      <c r="D1087" s="207"/>
      <c r="E1087" s="208" t="s">
        <v>1969</v>
      </c>
      <c r="F1087" s="208"/>
      <c r="G1087" s="240"/>
      <c r="H1087" s="207"/>
      <c r="I1087" s="202"/>
      <c r="J1087" s="211"/>
      <c r="M1087" s="179">
        <f>IF(E1087="","",SUBTOTAL(3,$E$5:E1087))</f>
        <v>938</v>
      </c>
    </row>
    <row r="1088" spans="1:13" ht="50.4">
      <c r="A1088" s="323"/>
      <c r="B1088" s="198"/>
      <c r="C1088" s="207"/>
      <c r="D1088" s="207"/>
      <c r="E1088" s="208" t="s">
        <v>1970</v>
      </c>
      <c r="F1088" s="208"/>
      <c r="G1088" s="240"/>
      <c r="H1088" s="207"/>
      <c r="I1088" s="186"/>
      <c r="J1088" s="201"/>
      <c r="M1088" s="179">
        <f>IF(E1088="","",SUBTOTAL(3,$E$5:E1088))</f>
        <v>939</v>
      </c>
    </row>
    <row r="1089" spans="1:13" ht="67.2">
      <c r="A1089" s="323"/>
      <c r="B1089" s="198"/>
      <c r="C1089" s="207"/>
      <c r="D1089" s="207"/>
      <c r="E1089" s="208" t="s">
        <v>1971</v>
      </c>
      <c r="F1089" s="208"/>
      <c r="G1089" s="240"/>
      <c r="H1089" s="207"/>
      <c r="I1089" s="202"/>
      <c r="J1089" s="211"/>
      <c r="M1089" s="179">
        <f>IF(E1089="","",SUBTOTAL(3,$E$5:E1089))</f>
        <v>940</v>
      </c>
    </row>
    <row r="1090" spans="1:13" ht="50.4">
      <c r="A1090" s="323"/>
      <c r="B1090" s="198"/>
      <c r="C1090" s="207"/>
      <c r="D1090" s="207"/>
      <c r="E1090" s="208" t="s">
        <v>1972</v>
      </c>
      <c r="F1090" s="208"/>
      <c r="G1090" s="240"/>
      <c r="H1090" s="207"/>
      <c r="I1090" s="202"/>
      <c r="J1090" s="211"/>
      <c r="M1090" s="179">
        <f>IF(E1090="","",SUBTOTAL(3,$E$5:E1090))</f>
        <v>941</v>
      </c>
    </row>
    <row r="1091" spans="1:13" ht="50.4">
      <c r="A1091" s="323"/>
      <c r="B1091" s="198"/>
      <c r="C1091" s="207"/>
      <c r="D1091" s="207"/>
      <c r="E1091" s="208" t="s">
        <v>1973</v>
      </c>
      <c r="F1091" s="208"/>
      <c r="G1091" s="240"/>
      <c r="H1091" s="207"/>
      <c r="I1091" s="202"/>
      <c r="J1091" s="211"/>
      <c r="M1091" s="179">
        <f>IF(E1091="","",SUBTOTAL(3,$E$5:E1091))</f>
        <v>942</v>
      </c>
    </row>
    <row r="1092" spans="1:13" ht="50.4">
      <c r="A1092" s="323"/>
      <c r="B1092" s="198"/>
      <c r="C1092" s="207"/>
      <c r="D1092" s="207"/>
      <c r="E1092" s="208" t="s">
        <v>1974</v>
      </c>
      <c r="F1092" s="208"/>
      <c r="G1092" s="240"/>
      <c r="H1092" s="207"/>
      <c r="I1092" s="186"/>
      <c r="J1092" s="201"/>
      <c r="M1092" s="179">
        <f>IF(E1092="","",SUBTOTAL(3,$E$5:E1092))</f>
        <v>943</v>
      </c>
    </row>
    <row r="1093" spans="1:13" ht="50.4">
      <c r="A1093" s="324">
        <f>IF(C1093="","",COUNTA($C$4:C1093))</f>
        <v>122</v>
      </c>
      <c r="B1093" s="241" t="s">
        <v>742</v>
      </c>
      <c r="C1093" s="190" t="s">
        <v>321</v>
      </c>
      <c r="D1093" s="190" t="s">
        <v>6</v>
      </c>
      <c r="E1093" s="191"/>
      <c r="F1093" s="191"/>
      <c r="G1093" s="190" t="s">
        <v>18</v>
      </c>
      <c r="H1093" s="194" t="str">
        <f>IF(I1093&lt;&gt;"",IF(I1093&lt;=3,"Đơn giản",IF(I1093&lt;=7,"Trung bình","Phức tạp")),"")</f>
        <v>Phức tạp</v>
      </c>
      <c r="I1093" s="310">
        <f>COUNTA(E1094:E1101)</f>
        <v>8</v>
      </c>
      <c r="J1093" s="242"/>
      <c r="M1093" s="179" t="str">
        <f>IF(E1093="","",SUBTOTAL(3,$E$5:E1093))</f>
        <v/>
      </c>
    </row>
    <row r="1094" spans="1:13" ht="50.4">
      <c r="A1094" s="323"/>
      <c r="B1094" s="198"/>
      <c r="C1094" s="207"/>
      <c r="D1094" s="207"/>
      <c r="E1094" s="208" t="s">
        <v>1975</v>
      </c>
      <c r="F1094" s="208"/>
      <c r="G1094" s="240"/>
      <c r="H1094" s="207"/>
      <c r="I1094" s="202"/>
      <c r="J1094" s="211"/>
      <c r="M1094" s="179">
        <f>IF(E1094="","",SUBTOTAL(3,$E$5:E1094))</f>
        <v>944</v>
      </c>
    </row>
    <row r="1095" spans="1:13" ht="50.4">
      <c r="A1095" s="323"/>
      <c r="B1095" s="198"/>
      <c r="C1095" s="207"/>
      <c r="D1095" s="207"/>
      <c r="E1095" s="208" t="s">
        <v>1976</v>
      </c>
      <c r="F1095" s="208"/>
      <c r="G1095" s="240"/>
      <c r="H1095" s="207"/>
      <c r="I1095" s="202"/>
      <c r="J1095" s="211"/>
      <c r="M1095" s="179">
        <f>IF(E1095="","",SUBTOTAL(3,$E$5:E1095))</f>
        <v>945</v>
      </c>
    </row>
    <row r="1096" spans="1:13" ht="50.4">
      <c r="A1096" s="323"/>
      <c r="B1096" s="198"/>
      <c r="C1096" s="207"/>
      <c r="D1096" s="207"/>
      <c r="E1096" s="208" t="s">
        <v>1977</v>
      </c>
      <c r="F1096" s="208"/>
      <c r="G1096" s="240"/>
      <c r="H1096" s="207"/>
      <c r="I1096" s="202"/>
      <c r="J1096" s="211"/>
      <c r="M1096" s="179">
        <f>IF(E1096="","",SUBTOTAL(3,$E$5:E1096))</f>
        <v>946</v>
      </c>
    </row>
    <row r="1097" spans="1:13" ht="67.2">
      <c r="A1097" s="323"/>
      <c r="B1097" s="198"/>
      <c r="C1097" s="207"/>
      <c r="D1097" s="207"/>
      <c r="E1097" s="208" t="s">
        <v>1978</v>
      </c>
      <c r="F1097" s="208"/>
      <c r="G1097" s="240"/>
      <c r="H1097" s="207"/>
      <c r="I1097" s="202"/>
      <c r="J1097" s="211"/>
      <c r="M1097" s="179">
        <f>IF(E1097="","",SUBTOTAL(3,$E$5:E1097))</f>
        <v>947</v>
      </c>
    </row>
    <row r="1098" spans="1:13" ht="67.2">
      <c r="A1098" s="323"/>
      <c r="B1098" s="198"/>
      <c r="C1098" s="207"/>
      <c r="D1098" s="207"/>
      <c r="E1098" s="208" t="s">
        <v>1979</v>
      </c>
      <c r="F1098" s="208"/>
      <c r="G1098" s="240"/>
      <c r="H1098" s="207"/>
      <c r="I1098" s="202"/>
      <c r="J1098" s="211"/>
      <c r="M1098" s="179">
        <f>IF(E1098="","",SUBTOTAL(3,$E$5:E1098))</f>
        <v>948</v>
      </c>
    </row>
    <row r="1099" spans="1:13" ht="50.4">
      <c r="A1099" s="323"/>
      <c r="B1099" s="198"/>
      <c r="C1099" s="207"/>
      <c r="D1099" s="207"/>
      <c r="E1099" s="208" t="s">
        <v>1980</v>
      </c>
      <c r="F1099" s="208"/>
      <c r="G1099" s="240"/>
      <c r="H1099" s="207"/>
      <c r="I1099" s="186"/>
      <c r="J1099" s="201"/>
      <c r="M1099" s="179">
        <f>IF(E1099="","",SUBTOTAL(3,$E$5:E1099))</f>
        <v>949</v>
      </c>
    </row>
    <row r="1100" spans="1:13" ht="67.2">
      <c r="A1100" s="323"/>
      <c r="B1100" s="198"/>
      <c r="C1100" s="207"/>
      <c r="D1100" s="207"/>
      <c r="E1100" s="208" t="s">
        <v>1981</v>
      </c>
      <c r="F1100" s="208"/>
      <c r="G1100" s="240"/>
      <c r="H1100" s="207"/>
      <c r="I1100" s="202"/>
      <c r="J1100" s="211"/>
      <c r="M1100" s="179">
        <f>IF(E1100="","",SUBTOTAL(3,$E$5:E1100))</f>
        <v>950</v>
      </c>
    </row>
    <row r="1101" spans="1:13" ht="50.4">
      <c r="A1101" s="323"/>
      <c r="B1101" s="198"/>
      <c r="C1101" s="207"/>
      <c r="D1101" s="207"/>
      <c r="E1101" s="208" t="s">
        <v>1982</v>
      </c>
      <c r="F1101" s="208"/>
      <c r="G1101" s="240"/>
      <c r="H1101" s="207"/>
      <c r="I1101" s="202"/>
      <c r="J1101" s="211"/>
      <c r="M1101" s="179">
        <f>IF(E1101="","",SUBTOTAL(3,$E$5:E1101))</f>
        <v>951</v>
      </c>
    </row>
    <row r="1102" spans="1:13" ht="33.6">
      <c r="A1102" s="324">
        <f>IF(C1102="","",COUNTA($C$4:C1102))</f>
        <v>123</v>
      </c>
      <c r="B1102" s="241" t="s">
        <v>743</v>
      </c>
      <c r="C1102" s="190" t="s">
        <v>321</v>
      </c>
      <c r="D1102" s="190" t="s">
        <v>6</v>
      </c>
      <c r="E1102" s="191"/>
      <c r="F1102" s="191"/>
      <c r="G1102" s="190" t="s">
        <v>18</v>
      </c>
      <c r="H1102" s="194" t="str">
        <f>IF(I1102&lt;&gt;"",IF(I1102&lt;=3,"Đơn giản",IF(I1102&lt;=7,"Trung bình","Phức tạp")),"")</f>
        <v>Phức tạp</v>
      </c>
      <c r="I1102" s="310">
        <f>COUNTA(E1103:E1110)</f>
        <v>8</v>
      </c>
      <c r="J1102" s="201"/>
      <c r="M1102" s="179" t="str">
        <f>IF(E1102="","",SUBTOTAL(3,$E$5:E1102))</f>
        <v/>
      </c>
    </row>
    <row r="1103" spans="1:13" ht="33.6">
      <c r="A1103" s="323"/>
      <c r="B1103" s="198"/>
      <c r="C1103" s="207"/>
      <c r="D1103" s="207"/>
      <c r="E1103" s="208" t="s">
        <v>1983</v>
      </c>
      <c r="F1103" s="208"/>
      <c r="G1103" s="240"/>
      <c r="H1103" s="207"/>
      <c r="I1103" s="202"/>
      <c r="J1103" s="211"/>
      <c r="M1103" s="179">
        <f>IF(E1103="","",SUBTOTAL(3,$E$5:E1103))</f>
        <v>952</v>
      </c>
    </row>
    <row r="1104" spans="1:13" ht="50.4">
      <c r="A1104" s="323"/>
      <c r="B1104" s="198"/>
      <c r="C1104" s="207"/>
      <c r="D1104" s="207"/>
      <c r="E1104" s="208" t="s">
        <v>1984</v>
      </c>
      <c r="F1104" s="208"/>
      <c r="G1104" s="240"/>
      <c r="H1104" s="207"/>
      <c r="I1104" s="202"/>
      <c r="J1104" s="211"/>
      <c r="M1104" s="179">
        <f>IF(E1104="","",SUBTOTAL(3,$E$5:E1104))</f>
        <v>953</v>
      </c>
    </row>
    <row r="1105" spans="1:13" ht="50.4">
      <c r="A1105" s="323"/>
      <c r="B1105" s="198"/>
      <c r="C1105" s="207"/>
      <c r="D1105" s="207"/>
      <c r="E1105" s="208" t="s">
        <v>1985</v>
      </c>
      <c r="F1105" s="208"/>
      <c r="G1105" s="240"/>
      <c r="H1105" s="207"/>
      <c r="I1105" s="202"/>
      <c r="J1105" s="211"/>
      <c r="M1105" s="179">
        <f>IF(E1105="","",SUBTOTAL(3,$E$5:E1105))</f>
        <v>954</v>
      </c>
    </row>
    <row r="1106" spans="1:13" ht="50.4">
      <c r="A1106" s="323"/>
      <c r="B1106" s="198"/>
      <c r="C1106" s="207"/>
      <c r="D1106" s="207"/>
      <c r="E1106" s="208" t="s">
        <v>1986</v>
      </c>
      <c r="F1106" s="208"/>
      <c r="G1106" s="240"/>
      <c r="H1106" s="207"/>
      <c r="I1106" s="202"/>
      <c r="J1106" s="211"/>
      <c r="M1106" s="179">
        <f>IF(E1106="","",SUBTOTAL(3,$E$5:E1106))</f>
        <v>955</v>
      </c>
    </row>
    <row r="1107" spans="1:13" ht="50.4">
      <c r="A1107" s="323"/>
      <c r="B1107" s="198"/>
      <c r="C1107" s="207"/>
      <c r="D1107" s="207"/>
      <c r="E1107" s="208" t="s">
        <v>1987</v>
      </c>
      <c r="F1107" s="208"/>
      <c r="G1107" s="240"/>
      <c r="H1107" s="207"/>
      <c r="I1107" s="202"/>
      <c r="J1107" s="211"/>
      <c r="M1107" s="179">
        <f>IF(E1107="","",SUBTOTAL(3,$E$5:E1107))</f>
        <v>956</v>
      </c>
    </row>
    <row r="1108" spans="1:13" ht="50.4">
      <c r="A1108" s="323"/>
      <c r="B1108" s="198"/>
      <c r="C1108" s="207"/>
      <c r="D1108" s="207"/>
      <c r="E1108" s="208" t="s">
        <v>1988</v>
      </c>
      <c r="F1108" s="208"/>
      <c r="G1108" s="240"/>
      <c r="H1108" s="207"/>
      <c r="I1108" s="202"/>
      <c r="J1108" s="211"/>
      <c r="M1108" s="179">
        <f>IF(E1108="","",SUBTOTAL(3,$E$5:E1108))</f>
        <v>957</v>
      </c>
    </row>
    <row r="1109" spans="1:13" ht="50.4">
      <c r="A1109" s="323"/>
      <c r="B1109" s="198"/>
      <c r="C1109" s="207"/>
      <c r="D1109" s="207"/>
      <c r="E1109" s="208" t="s">
        <v>1989</v>
      </c>
      <c r="F1109" s="208"/>
      <c r="G1109" s="240"/>
      <c r="H1109" s="207"/>
      <c r="I1109" s="202"/>
      <c r="J1109" s="211"/>
      <c r="M1109" s="179">
        <f>IF(E1109="","",SUBTOTAL(3,$E$5:E1109))</f>
        <v>958</v>
      </c>
    </row>
    <row r="1110" spans="1:13" ht="50.4">
      <c r="A1110" s="323"/>
      <c r="B1110" s="198"/>
      <c r="C1110" s="207"/>
      <c r="D1110" s="207"/>
      <c r="E1110" s="208" t="s">
        <v>1990</v>
      </c>
      <c r="F1110" s="208"/>
      <c r="G1110" s="240"/>
      <c r="H1110" s="207"/>
      <c r="I1110" s="202"/>
      <c r="J1110" s="211"/>
      <c r="M1110" s="179">
        <f>IF(E1110="","",SUBTOTAL(3,$E$5:E1110))</f>
        <v>959</v>
      </c>
    </row>
    <row r="1111" spans="1:13" ht="33.6">
      <c r="A1111" s="324">
        <f>IF(C1111="","",COUNTA($C$4:C1111))</f>
        <v>124</v>
      </c>
      <c r="B1111" s="241" t="s">
        <v>744</v>
      </c>
      <c r="C1111" s="190" t="s">
        <v>321</v>
      </c>
      <c r="D1111" s="190" t="s">
        <v>6</v>
      </c>
      <c r="E1111" s="191"/>
      <c r="F1111" s="191"/>
      <c r="G1111" s="190" t="s">
        <v>18</v>
      </c>
      <c r="H1111" s="194" t="str">
        <f>IF(I1111&lt;&gt;"",IF(I1111&lt;=3,"Đơn giản",IF(I1111&lt;=7,"Trung bình","Phức tạp")),"")</f>
        <v>Phức tạp</v>
      </c>
      <c r="I1111" s="310">
        <f>COUNTA(E1112:E1119)</f>
        <v>8</v>
      </c>
      <c r="J1111" s="211"/>
      <c r="M1111" s="179" t="str">
        <f>IF(E1111="","",SUBTOTAL(3,$E$5:E1111))</f>
        <v/>
      </c>
    </row>
    <row r="1112" spans="1:13" ht="33.6">
      <c r="A1112" s="323"/>
      <c r="B1112" s="198"/>
      <c r="C1112" s="207"/>
      <c r="D1112" s="207"/>
      <c r="E1112" s="208" t="s">
        <v>1991</v>
      </c>
      <c r="F1112" s="208"/>
      <c r="G1112" s="240"/>
      <c r="H1112" s="207"/>
      <c r="I1112" s="186"/>
      <c r="J1112" s="201"/>
      <c r="M1112" s="179">
        <f>IF(E1112="","",SUBTOTAL(3,$E$5:E1112))</f>
        <v>960</v>
      </c>
    </row>
    <row r="1113" spans="1:13" ht="50.4">
      <c r="A1113" s="323"/>
      <c r="B1113" s="198"/>
      <c r="C1113" s="207"/>
      <c r="D1113" s="207"/>
      <c r="E1113" s="208" t="s">
        <v>1992</v>
      </c>
      <c r="F1113" s="208"/>
      <c r="G1113" s="240"/>
      <c r="H1113" s="207"/>
      <c r="I1113" s="202"/>
      <c r="J1113" s="211"/>
      <c r="M1113" s="179">
        <f>IF(E1113="","",SUBTOTAL(3,$E$5:E1113))</f>
        <v>961</v>
      </c>
    </row>
    <row r="1114" spans="1:13" ht="50.4">
      <c r="A1114" s="323"/>
      <c r="B1114" s="198"/>
      <c r="C1114" s="207"/>
      <c r="D1114" s="207"/>
      <c r="E1114" s="208" t="s">
        <v>1993</v>
      </c>
      <c r="F1114" s="208"/>
      <c r="G1114" s="240"/>
      <c r="H1114" s="207"/>
      <c r="I1114" s="202"/>
      <c r="J1114" s="211"/>
      <c r="M1114" s="179">
        <f>IF(E1114="","",SUBTOTAL(3,$E$5:E1114))</f>
        <v>962</v>
      </c>
    </row>
    <row r="1115" spans="1:13" ht="50.4">
      <c r="A1115" s="323"/>
      <c r="B1115" s="198"/>
      <c r="C1115" s="207"/>
      <c r="D1115" s="207"/>
      <c r="E1115" s="208" t="s">
        <v>1994</v>
      </c>
      <c r="F1115" s="208"/>
      <c r="G1115" s="240"/>
      <c r="H1115" s="207"/>
      <c r="I1115" s="202"/>
      <c r="J1115" s="211"/>
      <c r="M1115" s="179">
        <f>IF(E1115="","",SUBTOTAL(3,$E$5:E1115))</f>
        <v>963</v>
      </c>
    </row>
    <row r="1116" spans="1:13" ht="67.2">
      <c r="A1116" s="323"/>
      <c r="B1116" s="198"/>
      <c r="C1116" s="207"/>
      <c r="D1116" s="207"/>
      <c r="E1116" s="208" t="s">
        <v>1995</v>
      </c>
      <c r="F1116" s="208"/>
      <c r="G1116" s="240"/>
      <c r="H1116" s="207"/>
      <c r="I1116" s="202"/>
      <c r="J1116" s="211"/>
      <c r="M1116" s="179">
        <f>IF(E1116="","",SUBTOTAL(3,$E$5:E1116))</f>
        <v>964</v>
      </c>
    </row>
    <row r="1117" spans="1:13" ht="50.4">
      <c r="A1117" s="323"/>
      <c r="B1117" s="198"/>
      <c r="C1117" s="207"/>
      <c r="D1117" s="207"/>
      <c r="E1117" s="208" t="s">
        <v>1996</v>
      </c>
      <c r="F1117" s="208"/>
      <c r="G1117" s="240"/>
      <c r="H1117" s="207"/>
      <c r="I1117" s="202"/>
      <c r="J1117" s="211"/>
      <c r="M1117" s="179">
        <f>IF(E1117="","",SUBTOTAL(3,$E$5:E1117))</f>
        <v>965</v>
      </c>
    </row>
    <row r="1118" spans="1:13" ht="50.4">
      <c r="A1118" s="323"/>
      <c r="B1118" s="198"/>
      <c r="C1118" s="207"/>
      <c r="D1118" s="207"/>
      <c r="E1118" s="208" t="s">
        <v>1997</v>
      </c>
      <c r="F1118" s="208"/>
      <c r="G1118" s="240"/>
      <c r="H1118" s="207"/>
      <c r="I1118" s="202"/>
      <c r="J1118" s="211"/>
      <c r="M1118" s="179">
        <f>IF(E1118="","",SUBTOTAL(3,$E$5:E1118))</f>
        <v>966</v>
      </c>
    </row>
    <row r="1119" spans="1:13" ht="50.4">
      <c r="A1119" s="323"/>
      <c r="B1119" s="198"/>
      <c r="C1119" s="207"/>
      <c r="D1119" s="207"/>
      <c r="E1119" s="208" t="s">
        <v>1998</v>
      </c>
      <c r="F1119" s="208"/>
      <c r="G1119" s="240"/>
      <c r="H1119" s="207"/>
      <c r="I1119" s="202"/>
      <c r="J1119" s="211"/>
      <c r="M1119" s="179">
        <f>IF(E1119="","",SUBTOTAL(3,$E$5:E1119))</f>
        <v>967</v>
      </c>
    </row>
    <row r="1120" spans="1:13" ht="33.6">
      <c r="A1120" s="324">
        <f>IF(C1120="","",COUNTA($C$4:C1120))</f>
        <v>125</v>
      </c>
      <c r="B1120" s="241" t="s">
        <v>745</v>
      </c>
      <c r="C1120" s="190" t="s">
        <v>321</v>
      </c>
      <c r="D1120" s="190" t="s">
        <v>6</v>
      </c>
      <c r="E1120" s="191"/>
      <c r="F1120" s="191"/>
      <c r="G1120" s="190" t="s">
        <v>18</v>
      </c>
      <c r="H1120" s="194" t="str">
        <f>IF(I1120&lt;&gt;"",IF(I1120&lt;=3,"Đơn giản",IF(I1120&lt;=7,"Trung bình","Phức tạp")),"")</f>
        <v>Phức tạp</v>
      </c>
      <c r="I1120" s="310">
        <f>COUNTA(E1121:E1128)</f>
        <v>8</v>
      </c>
      <c r="J1120" s="211"/>
      <c r="M1120" s="179" t="str">
        <f>IF(E1120="","",SUBTOTAL(3,$E$5:E1120))</f>
        <v/>
      </c>
    </row>
    <row r="1121" spans="1:252" ht="33.6">
      <c r="A1121" s="323"/>
      <c r="B1121" s="198"/>
      <c r="C1121" s="207"/>
      <c r="D1121" s="207"/>
      <c r="E1121" s="208" t="s">
        <v>1999</v>
      </c>
      <c r="F1121" s="208"/>
      <c r="G1121" s="240"/>
      <c r="H1121" s="207"/>
      <c r="I1121" s="202"/>
      <c r="J1121" s="211"/>
      <c r="M1121" s="179">
        <f>IF(E1121="","",SUBTOTAL(3,$E$5:E1121))</f>
        <v>968</v>
      </c>
    </row>
    <row r="1122" spans="1:252" ht="33.6">
      <c r="A1122" s="323"/>
      <c r="B1122" s="198"/>
      <c r="C1122" s="207"/>
      <c r="D1122" s="207"/>
      <c r="E1122" s="208" t="s">
        <v>2000</v>
      </c>
      <c r="F1122" s="208"/>
      <c r="G1122" s="240"/>
      <c r="H1122" s="207"/>
      <c r="I1122" s="186"/>
      <c r="J1122" s="201"/>
      <c r="M1122" s="179">
        <f>IF(E1122="","",SUBTOTAL(3,$E$5:E1122))</f>
        <v>969</v>
      </c>
    </row>
    <row r="1123" spans="1:252" ht="50.4">
      <c r="A1123" s="323"/>
      <c r="B1123" s="198"/>
      <c r="C1123" s="207"/>
      <c r="D1123" s="207"/>
      <c r="E1123" s="208" t="s">
        <v>2001</v>
      </c>
      <c r="F1123" s="208"/>
      <c r="G1123" s="240"/>
      <c r="H1123" s="207"/>
      <c r="I1123" s="202"/>
      <c r="J1123" s="211"/>
      <c r="M1123" s="179">
        <f>IF(E1123="","",SUBTOTAL(3,$E$5:E1123))</f>
        <v>970</v>
      </c>
    </row>
    <row r="1124" spans="1:252" ht="50.4">
      <c r="A1124" s="323"/>
      <c r="B1124" s="198"/>
      <c r="C1124" s="207"/>
      <c r="D1124" s="207"/>
      <c r="E1124" s="208" t="s">
        <v>2002</v>
      </c>
      <c r="F1124" s="208"/>
      <c r="G1124" s="240"/>
      <c r="H1124" s="207"/>
      <c r="I1124" s="202"/>
      <c r="J1124" s="211"/>
      <c r="M1124" s="179">
        <f>IF(E1124="","",SUBTOTAL(3,$E$5:E1124))</f>
        <v>971</v>
      </c>
    </row>
    <row r="1125" spans="1:252" ht="50.4">
      <c r="A1125" s="323"/>
      <c r="B1125" s="198"/>
      <c r="C1125" s="207"/>
      <c r="D1125" s="207"/>
      <c r="E1125" s="208" t="s">
        <v>2003</v>
      </c>
      <c r="F1125" s="208"/>
      <c r="G1125" s="240"/>
      <c r="H1125" s="207"/>
      <c r="I1125" s="186"/>
      <c r="J1125" s="201"/>
      <c r="M1125" s="179">
        <f>IF(E1125="","",SUBTOTAL(3,$E$5:E1125))</f>
        <v>972</v>
      </c>
    </row>
    <row r="1126" spans="1:252" ht="50.4">
      <c r="A1126" s="323"/>
      <c r="B1126" s="198"/>
      <c r="C1126" s="207"/>
      <c r="D1126" s="207"/>
      <c r="E1126" s="208" t="s">
        <v>2004</v>
      </c>
      <c r="F1126" s="208"/>
      <c r="G1126" s="240"/>
      <c r="H1126" s="207"/>
      <c r="I1126" s="202"/>
      <c r="J1126" s="211"/>
      <c r="M1126" s="179">
        <f>IF(E1126="","",SUBTOTAL(3,$E$5:E1126))</f>
        <v>973</v>
      </c>
    </row>
    <row r="1127" spans="1:252" ht="50.4">
      <c r="A1127" s="323"/>
      <c r="B1127" s="198"/>
      <c r="C1127" s="207"/>
      <c r="D1127" s="207"/>
      <c r="E1127" s="208" t="s">
        <v>2005</v>
      </c>
      <c r="F1127" s="208"/>
      <c r="G1127" s="240"/>
      <c r="H1127" s="207"/>
      <c r="I1127" s="202"/>
      <c r="J1127" s="211"/>
      <c r="M1127" s="179">
        <f>IF(E1127="","",SUBTOTAL(3,$E$5:E1127))</f>
        <v>974</v>
      </c>
    </row>
    <row r="1128" spans="1:252" ht="50.4">
      <c r="A1128" s="323"/>
      <c r="B1128" s="198"/>
      <c r="C1128" s="207"/>
      <c r="D1128" s="207"/>
      <c r="E1128" s="208" t="s">
        <v>2006</v>
      </c>
      <c r="F1128" s="208"/>
      <c r="G1128" s="240"/>
      <c r="H1128" s="207"/>
      <c r="I1128" s="202"/>
      <c r="J1128" s="211"/>
      <c r="M1128" s="179">
        <f>IF(E1128="","",SUBTOTAL(3,$E$5:E1128))</f>
        <v>975</v>
      </c>
    </row>
    <row r="1129" spans="1:252" s="217" customFormat="1" ht="33.6">
      <c r="A1129" s="320" t="s">
        <v>746</v>
      </c>
      <c r="B1129" s="307" t="s">
        <v>747</v>
      </c>
      <c r="C1129" s="326"/>
      <c r="D1129" s="306"/>
      <c r="E1129" s="309"/>
      <c r="F1129" s="309"/>
      <c r="G1129" s="308"/>
      <c r="H1129" s="307"/>
      <c r="I1129" s="307"/>
      <c r="J1129" s="216"/>
      <c r="K1129" s="216"/>
      <c r="L1129" s="216"/>
      <c r="M1129" s="179" t="str">
        <f>IF(E1129="","",SUBTOTAL(3,$E$5:E1129))</f>
        <v/>
      </c>
      <c r="N1129" s="216"/>
      <c r="O1129" s="216"/>
      <c r="P1129" s="216"/>
      <c r="Q1129" s="216"/>
      <c r="R1129" s="216"/>
      <c r="S1129" s="216"/>
      <c r="T1129" s="216"/>
      <c r="U1129" s="216"/>
      <c r="V1129" s="216"/>
      <c r="W1129" s="216"/>
      <c r="X1129" s="216"/>
      <c r="Y1129" s="216"/>
      <c r="Z1129" s="216"/>
      <c r="AA1129" s="216"/>
      <c r="AB1129" s="216"/>
      <c r="AC1129" s="216"/>
      <c r="AD1129" s="216"/>
      <c r="AE1129" s="216"/>
      <c r="AF1129" s="216"/>
      <c r="AG1129" s="216"/>
      <c r="AH1129" s="216"/>
      <c r="AI1129" s="216"/>
      <c r="AJ1129" s="216"/>
      <c r="AK1129" s="216"/>
      <c r="AL1129" s="216"/>
      <c r="AM1129" s="216"/>
      <c r="AN1129" s="216"/>
      <c r="AO1129" s="216"/>
      <c r="AP1129" s="216"/>
      <c r="AQ1129" s="216"/>
      <c r="AR1129" s="216"/>
      <c r="AS1129" s="216"/>
      <c r="AT1129" s="216"/>
      <c r="AU1129" s="216"/>
      <c r="AV1129" s="216"/>
      <c r="AW1129" s="216"/>
      <c r="AX1129" s="216"/>
      <c r="AY1129" s="216"/>
      <c r="AZ1129" s="216"/>
      <c r="BA1129" s="216"/>
      <c r="BB1129" s="216"/>
      <c r="BC1129" s="216"/>
      <c r="BD1129" s="216"/>
      <c r="BE1129" s="216"/>
      <c r="BF1129" s="216"/>
      <c r="BG1129" s="216"/>
      <c r="BH1129" s="216"/>
      <c r="BI1129" s="216"/>
      <c r="BJ1129" s="216"/>
      <c r="BK1129" s="216"/>
      <c r="BL1129" s="216"/>
      <c r="BM1129" s="216"/>
      <c r="BN1129" s="216"/>
      <c r="BO1129" s="216"/>
      <c r="BP1129" s="216"/>
      <c r="BQ1129" s="216"/>
      <c r="BR1129" s="216"/>
      <c r="BS1129" s="216"/>
      <c r="BT1129" s="216"/>
      <c r="BU1129" s="216"/>
      <c r="BV1129" s="216"/>
      <c r="BW1129" s="216"/>
      <c r="BX1129" s="216"/>
      <c r="BY1129" s="216"/>
      <c r="BZ1129" s="216"/>
      <c r="CA1129" s="216"/>
      <c r="CB1129" s="216"/>
      <c r="CC1129" s="216"/>
      <c r="CD1129" s="216"/>
      <c r="CE1129" s="216"/>
      <c r="CF1129" s="216"/>
      <c r="CG1129" s="216"/>
      <c r="CH1129" s="216"/>
      <c r="CI1129" s="216"/>
      <c r="CJ1129" s="216"/>
      <c r="CK1129" s="216"/>
      <c r="CL1129" s="216"/>
      <c r="CM1129" s="216"/>
      <c r="CN1129" s="216"/>
      <c r="CO1129" s="216"/>
      <c r="CP1129" s="216"/>
      <c r="CQ1129" s="216"/>
      <c r="CR1129" s="216"/>
      <c r="CS1129" s="216"/>
      <c r="CT1129" s="216"/>
      <c r="CU1129" s="216"/>
      <c r="CV1129" s="216"/>
      <c r="CW1129" s="216"/>
      <c r="CX1129" s="216"/>
      <c r="CY1129" s="216"/>
      <c r="CZ1129" s="216"/>
      <c r="DA1129" s="216"/>
      <c r="DB1129" s="216"/>
      <c r="DC1129" s="216"/>
      <c r="DD1129" s="216"/>
      <c r="DE1129" s="216"/>
      <c r="DF1129" s="216"/>
      <c r="DG1129" s="216"/>
      <c r="DH1129" s="216"/>
      <c r="DI1129" s="216"/>
      <c r="DJ1129" s="216"/>
      <c r="DK1129" s="216"/>
      <c r="DL1129" s="216"/>
      <c r="DM1129" s="216"/>
      <c r="DN1129" s="216"/>
      <c r="DO1129" s="216"/>
      <c r="DP1129" s="216"/>
      <c r="DQ1129" s="216"/>
      <c r="DR1129" s="216"/>
      <c r="DS1129" s="216"/>
      <c r="DT1129" s="216"/>
      <c r="DU1129" s="216"/>
      <c r="DV1129" s="216"/>
      <c r="DW1129" s="216"/>
      <c r="DX1129" s="216"/>
      <c r="DY1129" s="216"/>
      <c r="DZ1129" s="216"/>
      <c r="EA1129" s="216"/>
      <c r="EB1129" s="216"/>
      <c r="EC1129" s="216"/>
      <c r="ED1129" s="216"/>
      <c r="EE1129" s="216"/>
      <c r="EF1129" s="216"/>
      <c r="EG1129" s="216"/>
      <c r="EH1129" s="216"/>
      <c r="EI1129" s="216"/>
      <c r="EJ1129" s="216"/>
      <c r="EK1129" s="216"/>
      <c r="EL1129" s="216"/>
      <c r="EM1129" s="216"/>
      <c r="EN1129" s="216"/>
      <c r="EO1129" s="216"/>
      <c r="EP1129" s="216"/>
      <c r="EQ1129" s="216"/>
      <c r="ER1129" s="216"/>
      <c r="ES1129" s="216"/>
      <c r="ET1129" s="216"/>
      <c r="EU1129" s="216"/>
      <c r="EV1129" s="216"/>
      <c r="EW1129" s="216"/>
      <c r="EX1129" s="216"/>
      <c r="EY1129" s="216"/>
      <c r="EZ1129" s="216"/>
      <c r="FA1129" s="216"/>
      <c r="FB1129" s="216"/>
      <c r="FC1129" s="216"/>
      <c r="FD1129" s="216"/>
      <c r="FE1129" s="216"/>
      <c r="FF1129" s="216"/>
      <c r="FG1129" s="216"/>
      <c r="FH1129" s="216"/>
      <c r="FI1129" s="216"/>
      <c r="FJ1129" s="216"/>
      <c r="FK1129" s="216"/>
      <c r="FL1129" s="216"/>
      <c r="FM1129" s="216"/>
      <c r="FN1129" s="216"/>
      <c r="FO1129" s="216"/>
      <c r="FP1129" s="216"/>
      <c r="FQ1129" s="216"/>
      <c r="FR1129" s="216"/>
      <c r="FS1129" s="216"/>
      <c r="FT1129" s="216"/>
      <c r="FU1129" s="216"/>
      <c r="FV1129" s="216"/>
      <c r="FW1129" s="216"/>
      <c r="FX1129" s="216"/>
      <c r="FY1129" s="216"/>
      <c r="FZ1129" s="216"/>
      <c r="GA1129" s="216"/>
      <c r="GB1129" s="216"/>
      <c r="GC1129" s="216"/>
      <c r="GD1129" s="216"/>
      <c r="GE1129" s="216"/>
      <c r="GF1129" s="216"/>
      <c r="GG1129" s="216"/>
      <c r="GH1129" s="216"/>
      <c r="GI1129" s="216"/>
      <c r="GJ1129" s="216"/>
      <c r="GK1129" s="216"/>
      <c r="GL1129" s="216"/>
      <c r="GM1129" s="216"/>
      <c r="GN1129" s="216"/>
      <c r="GO1129" s="216"/>
      <c r="GP1129" s="216"/>
      <c r="GQ1129" s="216"/>
      <c r="GR1129" s="216"/>
      <c r="GS1129" s="216"/>
      <c r="GT1129" s="216"/>
      <c r="GU1129" s="216"/>
      <c r="GV1129" s="216"/>
      <c r="GW1129" s="216"/>
      <c r="GX1129" s="216"/>
      <c r="GY1129" s="216"/>
      <c r="GZ1129" s="216"/>
      <c r="HA1129" s="216"/>
      <c r="HB1129" s="216"/>
      <c r="HC1129" s="216"/>
      <c r="HD1129" s="216"/>
      <c r="HE1129" s="216"/>
      <c r="HF1129" s="216"/>
      <c r="HG1129" s="216"/>
      <c r="HH1129" s="216"/>
      <c r="HI1129" s="216"/>
      <c r="HJ1129" s="216"/>
      <c r="HK1129" s="216"/>
      <c r="HL1129" s="216"/>
      <c r="HM1129" s="216"/>
      <c r="HN1129" s="216"/>
      <c r="HO1129" s="216"/>
      <c r="HP1129" s="216"/>
      <c r="HQ1129" s="216"/>
      <c r="HR1129" s="216"/>
      <c r="HS1129" s="216"/>
      <c r="HT1129" s="216"/>
      <c r="HU1129" s="216"/>
      <c r="HV1129" s="216"/>
      <c r="HW1129" s="216"/>
      <c r="HX1129" s="216"/>
      <c r="HY1129" s="216"/>
      <c r="HZ1129" s="216"/>
      <c r="IA1129" s="216"/>
      <c r="IB1129" s="216"/>
      <c r="IC1129" s="216"/>
      <c r="ID1129" s="216"/>
      <c r="IE1129" s="216"/>
      <c r="IF1129" s="216"/>
      <c r="IG1129" s="216"/>
      <c r="IH1129" s="216"/>
      <c r="II1129" s="216"/>
      <c r="IJ1129" s="216"/>
      <c r="IK1129" s="216"/>
      <c r="IL1129" s="216"/>
      <c r="IM1129" s="216"/>
      <c r="IN1129" s="216"/>
      <c r="IO1129" s="216"/>
      <c r="IP1129" s="216"/>
      <c r="IQ1129" s="216"/>
      <c r="IR1129" s="216"/>
    </row>
    <row r="1130" spans="1:252" ht="50.4">
      <c r="A1130" s="317" t="s">
        <v>748</v>
      </c>
      <c r="B1130" s="184" t="s">
        <v>749</v>
      </c>
      <c r="C1130" s="244"/>
      <c r="D1130" s="244"/>
      <c r="E1130" s="243"/>
      <c r="F1130" s="243"/>
      <c r="G1130" s="183"/>
      <c r="H1130" s="183"/>
      <c r="I1130" s="183"/>
      <c r="J1130" s="211"/>
      <c r="M1130" s="179" t="str">
        <f>IF(E1130="","",SUBTOTAL(3,$E$5:E1130))</f>
        <v/>
      </c>
    </row>
    <row r="1131" spans="1:252">
      <c r="A1131" s="321" t="s">
        <v>750</v>
      </c>
      <c r="B1131" s="219" t="s">
        <v>751</v>
      </c>
      <c r="C1131" s="246"/>
      <c r="D1131" s="246"/>
      <c r="E1131" s="245"/>
      <c r="F1131" s="245"/>
      <c r="G1131" s="218"/>
      <c r="H1131" s="218"/>
      <c r="I1131" s="218"/>
      <c r="J1131" s="211"/>
      <c r="M1131" s="179" t="str">
        <f>IF(E1131="","",SUBTOTAL(3,$E$5:E1131))</f>
        <v/>
      </c>
    </row>
    <row r="1132" spans="1:252">
      <c r="A1132" s="324">
        <f>IF(C1132="","",COUNTA($C$4:C1132))</f>
        <v>126</v>
      </c>
      <c r="B1132" s="191" t="s">
        <v>751</v>
      </c>
      <c r="C1132" s="190" t="s">
        <v>321</v>
      </c>
      <c r="D1132" s="190" t="s">
        <v>6</v>
      </c>
      <c r="E1132" s="247"/>
      <c r="F1132" s="247"/>
      <c r="G1132" s="190" t="s">
        <v>18</v>
      </c>
      <c r="H1132" s="194" t="str">
        <f>IF(I1132&lt;&gt;"",IF(I1132&lt;=3,"Đơn giản",IF(I1132&lt;=7,"Trung bình","Phức tạp")),"")</f>
        <v>Phức tạp</v>
      </c>
      <c r="I1132" s="310">
        <f>COUNTA(E1133:E1141)</f>
        <v>9</v>
      </c>
      <c r="J1132" s="211"/>
      <c r="M1132" s="179" t="str">
        <f>IF(E1132="","",SUBTOTAL(3,$E$5:E1132))</f>
        <v/>
      </c>
    </row>
    <row r="1133" spans="1:252" ht="33.6">
      <c r="A1133" s="323"/>
      <c r="B1133" s="198"/>
      <c r="C1133" s="207"/>
      <c r="D1133" s="207"/>
      <c r="E1133" s="208" t="s">
        <v>752</v>
      </c>
      <c r="F1133" s="208"/>
      <c r="G1133" s="240"/>
      <c r="H1133" s="207"/>
      <c r="I1133" s="202"/>
      <c r="J1133" s="211"/>
      <c r="M1133" s="179">
        <f>IF(E1133="","",SUBTOTAL(3,$E$5:E1133))</f>
        <v>976</v>
      </c>
    </row>
    <row r="1134" spans="1:252">
      <c r="A1134" s="323"/>
      <c r="B1134" s="198"/>
      <c r="C1134" s="207"/>
      <c r="D1134" s="207"/>
      <c r="E1134" s="208" t="s">
        <v>753</v>
      </c>
      <c r="F1134" s="208"/>
      <c r="G1134" s="240"/>
      <c r="H1134" s="207"/>
      <c r="I1134" s="202"/>
      <c r="J1134" s="211"/>
      <c r="M1134" s="179">
        <f>IF(E1134="","",SUBTOTAL(3,$E$5:E1134))</f>
        <v>977</v>
      </c>
    </row>
    <row r="1135" spans="1:252">
      <c r="A1135" s="323"/>
      <c r="B1135" s="198"/>
      <c r="C1135" s="207"/>
      <c r="D1135" s="207"/>
      <c r="E1135" s="208" t="s">
        <v>754</v>
      </c>
      <c r="F1135" s="208"/>
      <c r="G1135" s="240"/>
      <c r="H1135" s="207"/>
      <c r="I1135" s="202"/>
      <c r="J1135" s="211"/>
      <c r="M1135" s="179">
        <f>IF(E1135="","",SUBTOTAL(3,$E$5:E1135))</f>
        <v>978</v>
      </c>
    </row>
    <row r="1136" spans="1:252" s="189" customFormat="1">
      <c r="A1136" s="323"/>
      <c r="B1136" s="198"/>
      <c r="C1136" s="207"/>
      <c r="D1136" s="207"/>
      <c r="E1136" s="208" t="s">
        <v>755</v>
      </c>
      <c r="F1136" s="208"/>
      <c r="G1136" s="240"/>
      <c r="H1136" s="207"/>
      <c r="I1136" s="234"/>
      <c r="J1136" s="242"/>
      <c r="K1136" s="177"/>
      <c r="M1136" s="179">
        <f>IF(E1136="","",SUBTOTAL(3,$E$5:E1136))</f>
        <v>979</v>
      </c>
    </row>
    <row r="1137" spans="1:13">
      <c r="A1137" s="323"/>
      <c r="B1137" s="198"/>
      <c r="C1137" s="207"/>
      <c r="D1137" s="207"/>
      <c r="E1137" s="208" t="s">
        <v>756</v>
      </c>
      <c r="F1137" s="208"/>
      <c r="G1137" s="240"/>
      <c r="H1137" s="207"/>
      <c r="I1137" s="186"/>
      <c r="J1137" s="248"/>
      <c r="M1137" s="179">
        <f>IF(E1137="","",SUBTOTAL(3,$E$5:E1137))</f>
        <v>980</v>
      </c>
    </row>
    <row r="1138" spans="1:13" ht="33.6">
      <c r="A1138" s="323"/>
      <c r="B1138" s="198"/>
      <c r="C1138" s="207"/>
      <c r="D1138" s="207"/>
      <c r="E1138" s="208" t="s">
        <v>757</v>
      </c>
      <c r="F1138" s="208"/>
      <c r="G1138" s="240"/>
      <c r="H1138" s="207"/>
      <c r="I1138" s="202"/>
      <c r="J1138" s="211"/>
      <c r="M1138" s="179">
        <f>IF(E1138="","",SUBTOTAL(3,$E$5:E1138))</f>
        <v>981</v>
      </c>
    </row>
    <row r="1139" spans="1:13">
      <c r="A1139" s="323"/>
      <c r="B1139" s="198"/>
      <c r="C1139" s="207"/>
      <c r="D1139" s="207"/>
      <c r="E1139" s="208" t="s">
        <v>758</v>
      </c>
      <c r="F1139" s="208"/>
      <c r="G1139" s="240"/>
      <c r="H1139" s="207"/>
      <c r="I1139" s="202"/>
      <c r="J1139" s="211"/>
      <c r="M1139" s="179">
        <f>IF(E1139="","",SUBTOTAL(3,$E$5:E1139))</f>
        <v>982</v>
      </c>
    </row>
    <row r="1140" spans="1:13" ht="33.6">
      <c r="A1140" s="323"/>
      <c r="B1140" s="198"/>
      <c r="C1140" s="207"/>
      <c r="D1140" s="207"/>
      <c r="E1140" s="208" t="s">
        <v>759</v>
      </c>
      <c r="F1140" s="208"/>
      <c r="G1140" s="240"/>
      <c r="H1140" s="207"/>
      <c r="I1140" s="202"/>
      <c r="J1140" s="211"/>
      <c r="M1140" s="179">
        <f>IF(E1140="","",SUBTOTAL(3,$E$5:E1140))</f>
        <v>983</v>
      </c>
    </row>
    <row r="1141" spans="1:13">
      <c r="A1141" s="323"/>
      <c r="B1141" s="198"/>
      <c r="C1141" s="207"/>
      <c r="D1141" s="207"/>
      <c r="E1141" s="208" t="s">
        <v>760</v>
      </c>
      <c r="F1141" s="208"/>
      <c r="G1141" s="240"/>
      <c r="H1141" s="207"/>
      <c r="I1141" s="202"/>
      <c r="J1141" s="211"/>
      <c r="M1141" s="179">
        <f>IF(E1141="","",SUBTOTAL(3,$E$5:E1141))</f>
        <v>984</v>
      </c>
    </row>
    <row r="1142" spans="1:13" ht="33.6">
      <c r="A1142" s="324">
        <f>IF(C1142="","",COUNTA($C$4:C1142))</f>
        <v>127</v>
      </c>
      <c r="B1142" s="191" t="s">
        <v>761</v>
      </c>
      <c r="C1142" s="190" t="s">
        <v>762</v>
      </c>
      <c r="D1142" s="190" t="s">
        <v>6</v>
      </c>
      <c r="E1142" s="247"/>
      <c r="F1142" s="247"/>
      <c r="G1142" s="190" t="s">
        <v>18</v>
      </c>
      <c r="H1142" s="194" t="str">
        <f>IF(I1142&lt;&gt;"",IF(I1142&lt;=3,"Đơn giản",IF(I1142&lt;=7,"Trung bình","Phức tạp")),"")</f>
        <v>Phức tạp</v>
      </c>
      <c r="I1142" s="310">
        <f>COUNTA(E1143:E1151)</f>
        <v>9</v>
      </c>
      <c r="J1142" s="211"/>
      <c r="M1142" s="179" t="str">
        <f>IF(E1142="","",SUBTOTAL(3,$E$5:E1142))</f>
        <v/>
      </c>
    </row>
    <row r="1143" spans="1:13" ht="33.6">
      <c r="A1143" s="323"/>
      <c r="B1143" s="198"/>
      <c r="C1143" s="207"/>
      <c r="D1143" s="207"/>
      <c r="E1143" s="208" t="s">
        <v>763</v>
      </c>
      <c r="F1143" s="208"/>
      <c r="G1143" s="240"/>
      <c r="H1143" s="207"/>
      <c r="I1143" s="202"/>
      <c r="J1143" s="211"/>
      <c r="M1143" s="179">
        <f>IF(E1143="","",SUBTOTAL(3,$E$5:E1143))</f>
        <v>985</v>
      </c>
    </row>
    <row r="1144" spans="1:13">
      <c r="A1144" s="323"/>
      <c r="B1144" s="198"/>
      <c r="C1144" s="207"/>
      <c r="D1144" s="207"/>
      <c r="E1144" s="208" t="s">
        <v>764</v>
      </c>
      <c r="F1144" s="208"/>
      <c r="G1144" s="240"/>
      <c r="H1144" s="207"/>
      <c r="I1144" s="202"/>
      <c r="J1144" s="211"/>
      <c r="M1144" s="179">
        <f>IF(E1144="","",SUBTOTAL(3,$E$5:E1144))</f>
        <v>986</v>
      </c>
    </row>
    <row r="1145" spans="1:13">
      <c r="A1145" s="323"/>
      <c r="B1145" s="198"/>
      <c r="C1145" s="207"/>
      <c r="D1145" s="207"/>
      <c r="E1145" s="208" t="s">
        <v>765</v>
      </c>
      <c r="F1145" s="208"/>
      <c r="G1145" s="240"/>
      <c r="H1145" s="207"/>
      <c r="I1145" s="202"/>
      <c r="J1145" s="211"/>
      <c r="M1145" s="179">
        <f>IF(E1145="","",SUBTOTAL(3,$E$5:E1145))</f>
        <v>987</v>
      </c>
    </row>
    <row r="1146" spans="1:13" ht="33.6">
      <c r="A1146" s="323"/>
      <c r="B1146" s="198"/>
      <c r="C1146" s="207"/>
      <c r="D1146" s="207"/>
      <c r="E1146" s="208" t="s">
        <v>766</v>
      </c>
      <c r="F1146" s="208"/>
      <c r="G1146" s="240"/>
      <c r="H1146" s="207"/>
      <c r="I1146" s="186"/>
      <c r="J1146" s="248"/>
      <c r="M1146" s="179">
        <f>IF(E1146="","",SUBTOTAL(3,$E$5:E1146))</f>
        <v>988</v>
      </c>
    </row>
    <row r="1147" spans="1:13">
      <c r="A1147" s="323"/>
      <c r="B1147" s="198"/>
      <c r="C1147" s="207"/>
      <c r="D1147" s="207"/>
      <c r="E1147" s="208" t="s">
        <v>767</v>
      </c>
      <c r="F1147" s="208"/>
      <c r="G1147" s="240"/>
      <c r="H1147" s="207"/>
      <c r="I1147" s="202"/>
      <c r="J1147" s="211"/>
      <c r="M1147" s="179">
        <f>IF(E1147="","",SUBTOTAL(3,$E$5:E1147))</f>
        <v>989</v>
      </c>
    </row>
    <row r="1148" spans="1:13" ht="33.6">
      <c r="A1148" s="323"/>
      <c r="B1148" s="198"/>
      <c r="C1148" s="207"/>
      <c r="D1148" s="207"/>
      <c r="E1148" s="208" t="s">
        <v>768</v>
      </c>
      <c r="F1148" s="208"/>
      <c r="G1148" s="240"/>
      <c r="H1148" s="207"/>
      <c r="I1148" s="202"/>
      <c r="J1148" s="211"/>
      <c r="M1148" s="179">
        <f>IF(E1148="","",SUBTOTAL(3,$E$5:E1148))</f>
        <v>990</v>
      </c>
    </row>
    <row r="1149" spans="1:13">
      <c r="A1149" s="323"/>
      <c r="B1149" s="198"/>
      <c r="C1149" s="207"/>
      <c r="D1149" s="207"/>
      <c r="E1149" s="208" t="s">
        <v>769</v>
      </c>
      <c r="F1149" s="208"/>
      <c r="G1149" s="240"/>
      <c r="H1149" s="207"/>
      <c r="I1149" s="202"/>
      <c r="J1149" s="211"/>
      <c r="M1149" s="179">
        <f>IF(E1149="","",SUBTOTAL(3,$E$5:E1149))</f>
        <v>991</v>
      </c>
    </row>
    <row r="1150" spans="1:13" ht="33.6">
      <c r="A1150" s="323"/>
      <c r="B1150" s="198"/>
      <c r="C1150" s="207"/>
      <c r="D1150" s="207"/>
      <c r="E1150" s="208" t="s">
        <v>770</v>
      </c>
      <c r="F1150" s="208"/>
      <c r="G1150" s="240"/>
      <c r="H1150" s="207"/>
      <c r="I1150" s="202"/>
      <c r="J1150" s="211"/>
      <c r="M1150" s="179">
        <f>IF(E1150="","",SUBTOTAL(3,$E$5:E1150))</f>
        <v>992</v>
      </c>
    </row>
    <row r="1151" spans="1:13">
      <c r="A1151" s="323"/>
      <c r="B1151" s="198"/>
      <c r="C1151" s="207"/>
      <c r="D1151" s="207"/>
      <c r="E1151" s="208" t="s">
        <v>771</v>
      </c>
      <c r="F1151" s="208"/>
      <c r="G1151" s="240"/>
      <c r="H1151" s="207"/>
      <c r="I1151" s="202"/>
      <c r="J1151" s="211"/>
      <c r="M1151" s="179">
        <f>IF(E1151="","",SUBTOTAL(3,$E$5:E1151))</f>
        <v>993</v>
      </c>
    </row>
    <row r="1152" spans="1:13">
      <c r="A1152" s="324">
        <f>IF(C1152="","",COUNTA($C$4:C1152))</f>
        <v>128</v>
      </c>
      <c r="B1152" s="191" t="s">
        <v>772</v>
      </c>
      <c r="C1152" s="190" t="s">
        <v>321</v>
      </c>
      <c r="D1152" s="190" t="s">
        <v>6</v>
      </c>
      <c r="E1152" s="247"/>
      <c r="F1152" s="247"/>
      <c r="G1152" s="190" t="s">
        <v>18</v>
      </c>
      <c r="H1152" s="194" t="str">
        <f>IF(I1152&lt;&gt;"",IF(I1152&lt;=3,"Đơn giản",IF(I1152&lt;=7,"Trung bình","Phức tạp")),"")</f>
        <v>Phức tạp</v>
      </c>
      <c r="I1152" s="310">
        <f>COUNTA(E1153:E1161)</f>
        <v>9</v>
      </c>
      <c r="J1152" s="211"/>
      <c r="M1152" s="179" t="str">
        <f>IF(E1152="","",SUBTOTAL(3,$E$5:E1152))</f>
        <v/>
      </c>
    </row>
    <row r="1153" spans="1:13" ht="33.6">
      <c r="A1153" s="323"/>
      <c r="B1153" s="198"/>
      <c r="C1153" s="207"/>
      <c r="D1153" s="207"/>
      <c r="E1153" s="208" t="s">
        <v>773</v>
      </c>
      <c r="F1153" s="208"/>
      <c r="G1153" s="240"/>
      <c r="H1153" s="207"/>
      <c r="I1153" s="202"/>
      <c r="J1153" s="211"/>
      <c r="M1153" s="179">
        <f>IF(E1153="","",SUBTOTAL(3,$E$5:E1153))</f>
        <v>994</v>
      </c>
    </row>
    <row r="1154" spans="1:13">
      <c r="A1154" s="323"/>
      <c r="B1154" s="198"/>
      <c r="C1154" s="207"/>
      <c r="D1154" s="207"/>
      <c r="E1154" s="208" t="s">
        <v>774</v>
      </c>
      <c r="F1154" s="208"/>
      <c r="G1154" s="240"/>
      <c r="H1154" s="207"/>
      <c r="I1154" s="202"/>
      <c r="J1154" s="211"/>
      <c r="M1154" s="179">
        <f>IF(E1154="","",SUBTOTAL(3,$E$5:E1154))</f>
        <v>995</v>
      </c>
    </row>
    <row r="1155" spans="1:13" s="189" customFormat="1">
      <c r="A1155" s="323"/>
      <c r="B1155" s="198"/>
      <c r="C1155" s="207"/>
      <c r="D1155" s="207"/>
      <c r="E1155" s="208" t="s">
        <v>775</v>
      </c>
      <c r="F1155" s="208"/>
      <c r="G1155" s="240"/>
      <c r="H1155" s="207"/>
      <c r="I1155" s="234"/>
      <c r="J1155" s="242"/>
      <c r="K1155" s="177"/>
      <c r="M1155" s="179">
        <f>IF(E1155="","",SUBTOTAL(3,$E$5:E1155))</f>
        <v>996</v>
      </c>
    </row>
    <row r="1156" spans="1:13" s="189" customFormat="1">
      <c r="A1156" s="323"/>
      <c r="B1156" s="198"/>
      <c r="C1156" s="207"/>
      <c r="D1156" s="207"/>
      <c r="E1156" s="208" t="s">
        <v>776</v>
      </c>
      <c r="F1156" s="208"/>
      <c r="G1156" s="240"/>
      <c r="H1156" s="207"/>
      <c r="I1156" s="234"/>
      <c r="J1156" s="242"/>
      <c r="K1156" s="177"/>
      <c r="M1156" s="179">
        <f>IF(E1156="","",SUBTOTAL(3,$E$5:E1156))</f>
        <v>997</v>
      </c>
    </row>
    <row r="1157" spans="1:13">
      <c r="A1157" s="323"/>
      <c r="B1157" s="198"/>
      <c r="C1157" s="207"/>
      <c r="D1157" s="207"/>
      <c r="E1157" s="208" t="s">
        <v>777</v>
      </c>
      <c r="F1157" s="208"/>
      <c r="G1157" s="240"/>
      <c r="H1157" s="207"/>
      <c r="I1157" s="186"/>
      <c r="J1157" s="248"/>
      <c r="M1157" s="179">
        <f>IF(E1157="","",SUBTOTAL(3,$E$5:E1157))</f>
        <v>998</v>
      </c>
    </row>
    <row r="1158" spans="1:13">
      <c r="A1158" s="323"/>
      <c r="B1158" s="198"/>
      <c r="C1158" s="207"/>
      <c r="D1158" s="207"/>
      <c r="E1158" s="208" t="s">
        <v>778</v>
      </c>
      <c r="F1158" s="208"/>
      <c r="G1158" s="240"/>
      <c r="H1158" s="207"/>
      <c r="I1158" s="202"/>
      <c r="J1158" s="211"/>
      <c r="M1158" s="179">
        <f>IF(E1158="","",SUBTOTAL(3,$E$5:E1158))</f>
        <v>999</v>
      </c>
    </row>
    <row r="1159" spans="1:13">
      <c r="A1159" s="323"/>
      <c r="B1159" s="198"/>
      <c r="C1159" s="207"/>
      <c r="D1159" s="207"/>
      <c r="E1159" s="208" t="s">
        <v>779</v>
      </c>
      <c r="F1159" s="208"/>
      <c r="G1159" s="240"/>
      <c r="H1159" s="207"/>
      <c r="I1159" s="202"/>
      <c r="J1159" s="211"/>
      <c r="M1159" s="179">
        <f>IF(E1159="","",SUBTOTAL(3,$E$5:E1159))</f>
        <v>1000</v>
      </c>
    </row>
    <row r="1160" spans="1:13">
      <c r="A1160" s="323"/>
      <c r="B1160" s="198"/>
      <c r="C1160" s="207"/>
      <c r="D1160" s="207"/>
      <c r="E1160" s="208" t="s">
        <v>780</v>
      </c>
      <c r="F1160" s="208"/>
      <c r="G1160" s="240"/>
      <c r="H1160" s="207"/>
      <c r="I1160" s="202"/>
      <c r="J1160" s="211"/>
      <c r="M1160" s="179">
        <f>IF(E1160="","",SUBTOTAL(3,$E$5:E1160))</f>
        <v>1001</v>
      </c>
    </row>
    <row r="1161" spans="1:13">
      <c r="A1161" s="323"/>
      <c r="B1161" s="198"/>
      <c r="C1161" s="207"/>
      <c r="D1161" s="207"/>
      <c r="E1161" s="208" t="s">
        <v>781</v>
      </c>
      <c r="F1161" s="208"/>
      <c r="G1161" s="240"/>
      <c r="H1161" s="207"/>
      <c r="I1161" s="202"/>
      <c r="J1161" s="211"/>
      <c r="M1161" s="179">
        <f>IF(E1161="","",SUBTOTAL(3,$E$5:E1161))</f>
        <v>1002</v>
      </c>
    </row>
    <row r="1162" spans="1:13">
      <c r="A1162" s="324">
        <f>IF(C1162="","",COUNTA($C$4:C1162))</f>
        <v>129</v>
      </c>
      <c r="B1162" s="191" t="s">
        <v>782</v>
      </c>
      <c r="C1162" s="190" t="s">
        <v>321</v>
      </c>
      <c r="D1162" s="190" t="s">
        <v>6</v>
      </c>
      <c r="E1162" s="247"/>
      <c r="F1162" s="247"/>
      <c r="G1162" s="190" t="s">
        <v>18</v>
      </c>
      <c r="H1162" s="194" t="str">
        <f>IF(I1162&lt;&gt;"",IF(I1162&lt;=3,"Đơn giản",IF(I1162&lt;=7,"Trung bình","Phức tạp")),"")</f>
        <v>Phức tạp</v>
      </c>
      <c r="I1162" s="310">
        <f>COUNTA(E1163:E1171)</f>
        <v>9</v>
      </c>
      <c r="J1162" s="211"/>
      <c r="M1162" s="179" t="str">
        <f>IF(E1162="","",SUBTOTAL(3,$E$5:E1162))</f>
        <v/>
      </c>
    </row>
    <row r="1163" spans="1:13" ht="33.6">
      <c r="A1163" s="323"/>
      <c r="B1163" s="198"/>
      <c r="C1163" s="207"/>
      <c r="D1163" s="207"/>
      <c r="E1163" s="208" t="s">
        <v>783</v>
      </c>
      <c r="F1163" s="208"/>
      <c r="G1163" s="240"/>
      <c r="H1163" s="207"/>
      <c r="I1163" s="202"/>
      <c r="J1163" s="211"/>
      <c r="M1163" s="179">
        <f>IF(E1163="","",SUBTOTAL(3,$E$5:E1163))</f>
        <v>1003</v>
      </c>
    </row>
    <row r="1164" spans="1:13">
      <c r="A1164" s="323"/>
      <c r="B1164" s="198"/>
      <c r="C1164" s="207"/>
      <c r="D1164" s="207"/>
      <c r="E1164" s="208" t="s">
        <v>784</v>
      </c>
      <c r="F1164" s="208"/>
      <c r="G1164" s="240"/>
      <c r="H1164" s="207"/>
      <c r="I1164" s="202"/>
      <c r="J1164" s="211"/>
      <c r="M1164" s="179">
        <f>IF(E1164="","",SUBTOTAL(3,$E$5:E1164))</f>
        <v>1004</v>
      </c>
    </row>
    <row r="1165" spans="1:13">
      <c r="A1165" s="323"/>
      <c r="B1165" s="198"/>
      <c r="C1165" s="207"/>
      <c r="D1165" s="207"/>
      <c r="E1165" s="208" t="s">
        <v>785</v>
      </c>
      <c r="F1165" s="208"/>
      <c r="G1165" s="240"/>
      <c r="H1165" s="207"/>
      <c r="I1165" s="202"/>
      <c r="J1165" s="211"/>
      <c r="M1165" s="179">
        <f>IF(E1165="","",SUBTOTAL(3,$E$5:E1165))</f>
        <v>1005</v>
      </c>
    </row>
    <row r="1166" spans="1:13">
      <c r="A1166" s="323"/>
      <c r="B1166" s="198"/>
      <c r="C1166" s="207"/>
      <c r="D1166" s="207"/>
      <c r="E1166" s="208" t="s">
        <v>786</v>
      </c>
      <c r="F1166" s="208"/>
      <c r="G1166" s="240"/>
      <c r="H1166" s="207"/>
      <c r="I1166" s="186"/>
      <c r="J1166" s="248"/>
      <c r="M1166" s="179">
        <f>IF(E1166="","",SUBTOTAL(3,$E$5:E1166))</f>
        <v>1006</v>
      </c>
    </row>
    <row r="1167" spans="1:13">
      <c r="A1167" s="323"/>
      <c r="B1167" s="198"/>
      <c r="C1167" s="207"/>
      <c r="D1167" s="207"/>
      <c r="E1167" s="208" t="s">
        <v>787</v>
      </c>
      <c r="F1167" s="208"/>
      <c r="G1167" s="240"/>
      <c r="H1167" s="207"/>
      <c r="I1167" s="202"/>
      <c r="J1167" s="211"/>
      <c r="M1167" s="179">
        <f>IF(E1167="","",SUBTOTAL(3,$E$5:E1167))</f>
        <v>1007</v>
      </c>
    </row>
    <row r="1168" spans="1:13" ht="33.6">
      <c r="A1168" s="323"/>
      <c r="B1168" s="198"/>
      <c r="C1168" s="207"/>
      <c r="D1168" s="207"/>
      <c r="E1168" s="208" t="s">
        <v>788</v>
      </c>
      <c r="F1168" s="208"/>
      <c r="G1168" s="240"/>
      <c r="H1168" s="207"/>
      <c r="I1168" s="202"/>
      <c r="J1168" s="211"/>
      <c r="M1168" s="179">
        <f>IF(E1168="","",SUBTOTAL(3,$E$5:E1168))</f>
        <v>1008</v>
      </c>
    </row>
    <row r="1169" spans="1:13">
      <c r="A1169" s="323"/>
      <c r="B1169" s="198"/>
      <c r="C1169" s="207"/>
      <c r="D1169" s="207"/>
      <c r="E1169" s="208" t="s">
        <v>789</v>
      </c>
      <c r="F1169" s="208"/>
      <c r="G1169" s="240"/>
      <c r="H1169" s="207"/>
      <c r="I1169" s="202"/>
      <c r="J1169" s="211"/>
      <c r="M1169" s="179">
        <f>IF(E1169="","",SUBTOTAL(3,$E$5:E1169))</f>
        <v>1009</v>
      </c>
    </row>
    <row r="1170" spans="1:13" ht="33.6">
      <c r="A1170" s="323"/>
      <c r="B1170" s="198"/>
      <c r="C1170" s="207"/>
      <c r="D1170" s="207"/>
      <c r="E1170" s="208" t="s">
        <v>790</v>
      </c>
      <c r="F1170" s="208"/>
      <c r="G1170" s="240"/>
      <c r="H1170" s="207"/>
      <c r="I1170" s="202"/>
      <c r="J1170" s="211"/>
      <c r="M1170" s="179">
        <f>IF(E1170="","",SUBTOTAL(3,$E$5:E1170))</f>
        <v>1010</v>
      </c>
    </row>
    <row r="1171" spans="1:13">
      <c r="A1171" s="323"/>
      <c r="B1171" s="198"/>
      <c r="C1171" s="207"/>
      <c r="D1171" s="207"/>
      <c r="E1171" s="208" t="s">
        <v>791</v>
      </c>
      <c r="F1171" s="208"/>
      <c r="G1171" s="240"/>
      <c r="H1171" s="207"/>
      <c r="I1171" s="202"/>
      <c r="J1171" s="211"/>
      <c r="M1171" s="179">
        <f>IF(E1171="","",SUBTOTAL(3,$E$5:E1171))</f>
        <v>1011</v>
      </c>
    </row>
    <row r="1172" spans="1:13">
      <c r="A1172" s="324">
        <f>IF(C1172="","",COUNTA($C$4:C1172))</f>
        <v>130</v>
      </c>
      <c r="B1172" s="191" t="s">
        <v>792</v>
      </c>
      <c r="C1172" s="190" t="s">
        <v>321</v>
      </c>
      <c r="D1172" s="190" t="s">
        <v>6</v>
      </c>
      <c r="E1172" s="247"/>
      <c r="F1172" s="247"/>
      <c r="G1172" s="190" t="s">
        <v>18</v>
      </c>
      <c r="H1172" s="194" t="str">
        <f>IF(I1172&lt;&gt;"",IF(I1172&lt;=3,"Đơn giản",IF(I1172&lt;=7,"Trung bình","Phức tạp")),"")</f>
        <v>Phức tạp</v>
      </c>
      <c r="I1172" s="310">
        <f>COUNTA(E1173:E1181)</f>
        <v>9</v>
      </c>
      <c r="J1172" s="211"/>
      <c r="M1172" s="179" t="str">
        <f>IF(E1172="","",SUBTOTAL(3,$E$5:E1172))</f>
        <v/>
      </c>
    </row>
    <row r="1173" spans="1:13" ht="33.6">
      <c r="A1173" s="323"/>
      <c r="B1173" s="198"/>
      <c r="C1173" s="207"/>
      <c r="D1173" s="207"/>
      <c r="E1173" s="208" t="s">
        <v>793</v>
      </c>
      <c r="F1173" s="208"/>
      <c r="G1173" s="240"/>
      <c r="H1173" s="207"/>
      <c r="I1173" s="202"/>
      <c r="J1173" s="211"/>
      <c r="M1173" s="179">
        <f>IF(E1173="","",SUBTOTAL(3,$E$5:E1173))</f>
        <v>1012</v>
      </c>
    </row>
    <row r="1174" spans="1:13">
      <c r="A1174" s="323"/>
      <c r="B1174" s="198"/>
      <c r="C1174" s="207"/>
      <c r="D1174" s="207"/>
      <c r="E1174" s="208" t="s">
        <v>794</v>
      </c>
      <c r="F1174" s="208"/>
      <c r="G1174" s="240"/>
      <c r="H1174" s="207"/>
      <c r="I1174" s="202"/>
      <c r="J1174" s="211"/>
      <c r="M1174" s="179">
        <f>IF(E1174="","",SUBTOTAL(3,$E$5:E1174))</f>
        <v>1013</v>
      </c>
    </row>
    <row r="1175" spans="1:13">
      <c r="A1175" s="323"/>
      <c r="B1175" s="198"/>
      <c r="C1175" s="207"/>
      <c r="D1175" s="207"/>
      <c r="E1175" s="208" t="s">
        <v>795</v>
      </c>
      <c r="F1175" s="208"/>
      <c r="G1175" s="240"/>
      <c r="H1175" s="207"/>
      <c r="I1175" s="186"/>
      <c r="J1175" s="248"/>
      <c r="M1175" s="179">
        <f>IF(E1175="","",SUBTOTAL(3,$E$5:E1175))</f>
        <v>1014</v>
      </c>
    </row>
    <row r="1176" spans="1:13">
      <c r="A1176" s="323"/>
      <c r="B1176" s="198"/>
      <c r="C1176" s="207"/>
      <c r="D1176" s="207"/>
      <c r="E1176" s="208" t="s">
        <v>796</v>
      </c>
      <c r="F1176" s="208"/>
      <c r="G1176" s="240"/>
      <c r="H1176" s="207"/>
      <c r="I1176" s="202"/>
      <c r="J1176" s="211"/>
      <c r="M1176" s="179">
        <f>IF(E1176="","",SUBTOTAL(3,$E$5:E1176))</f>
        <v>1015</v>
      </c>
    </row>
    <row r="1177" spans="1:13">
      <c r="A1177" s="323"/>
      <c r="B1177" s="198"/>
      <c r="C1177" s="207"/>
      <c r="D1177" s="207"/>
      <c r="E1177" s="208" t="s">
        <v>797</v>
      </c>
      <c r="F1177" s="208"/>
      <c r="G1177" s="240"/>
      <c r="H1177" s="207"/>
      <c r="I1177" s="202"/>
      <c r="J1177" s="211"/>
      <c r="M1177" s="179">
        <f>IF(E1177="","",SUBTOTAL(3,$E$5:E1177))</f>
        <v>1016</v>
      </c>
    </row>
    <row r="1178" spans="1:13">
      <c r="A1178" s="323"/>
      <c r="B1178" s="198"/>
      <c r="C1178" s="207"/>
      <c r="D1178" s="207"/>
      <c r="E1178" s="208" t="s">
        <v>798</v>
      </c>
      <c r="F1178" s="208"/>
      <c r="G1178" s="240"/>
      <c r="H1178" s="207"/>
      <c r="I1178" s="202"/>
      <c r="J1178" s="211"/>
      <c r="M1178" s="179">
        <f>IF(E1178="","",SUBTOTAL(3,$E$5:E1178))</f>
        <v>1017</v>
      </c>
    </row>
    <row r="1179" spans="1:13">
      <c r="A1179" s="323"/>
      <c r="B1179" s="198"/>
      <c r="C1179" s="207"/>
      <c r="D1179" s="207"/>
      <c r="E1179" s="208" t="s">
        <v>799</v>
      </c>
      <c r="F1179" s="208"/>
      <c r="G1179" s="240"/>
      <c r="H1179" s="207"/>
      <c r="I1179" s="202"/>
      <c r="J1179" s="211"/>
      <c r="M1179" s="179">
        <f>IF(E1179="","",SUBTOTAL(3,$E$5:E1179))</f>
        <v>1018</v>
      </c>
    </row>
    <row r="1180" spans="1:13">
      <c r="A1180" s="323"/>
      <c r="B1180" s="198"/>
      <c r="C1180" s="207"/>
      <c r="D1180" s="207"/>
      <c r="E1180" s="208" t="s">
        <v>800</v>
      </c>
      <c r="F1180" s="208"/>
      <c r="G1180" s="240"/>
      <c r="H1180" s="207"/>
      <c r="I1180" s="202"/>
      <c r="J1180" s="211"/>
      <c r="M1180" s="179">
        <f>IF(E1180="","",SUBTOTAL(3,$E$5:E1180))</f>
        <v>1019</v>
      </c>
    </row>
    <row r="1181" spans="1:13" ht="33.6">
      <c r="A1181" s="323"/>
      <c r="B1181" s="198"/>
      <c r="C1181" s="207"/>
      <c r="D1181" s="207"/>
      <c r="E1181" s="208" t="s">
        <v>801</v>
      </c>
      <c r="F1181" s="208"/>
      <c r="G1181" s="240"/>
      <c r="H1181" s="207"/>
      <c r="I1181" s="202"/>
      <c r="J1181" s="211"/>
      <c r="M1181" s="179">
        <f>IF(E1181="","",SUBTOTAL(3,$E$5:E1181))</f>
        <v>1020</v>
      </c>
    </row>
    <row r="1182" spans="1:13">
      <c r="A1182" s="324">
        <f>IF(C1182="","",COUNTA($C$4:C1182))</f>
        <v>131</v>
      </c>
      <c r="B1182" s="191" t="s">
        <v>802</v>
      </c>
      <c r="C1182" s="190" t="s">
        <v>321</v>
      </c>
      <c r="D1182" s="190" t="s">
        <v>6</v>
      </c>
      <c r="E1182" s="247"/>
      <c r="F1182" s="247"/>
      <c r="G1182" s="190" t="s">
        <v>18</v>
      </c>
      <c r="H1182" s="194" t="str">
        <f>IF(I1182&lt;&gt;"",IF(I1182&lt;=3,"Đơn giản",IF(I1182&lt;=7,"Trung bình","Phức tạp")),"")</f>
        <v>Phức tạp</v>
      </c>
      <c r="I1182" s="310">
        <f>COUNTA(E1183:E1190)</f>
        <v>8</v>
      </c>
      <c r="J1182" s="211"/>
      <c r="M1182" s="179" t="str">
        <f>IF(E1182="","",SUBTOTAL(3,$E$5:E1182))</f>
        <v/>
      </c>
    </row>
    <row r="1183" spans="1:13" ht="33.6">
      <c r="A1183" s="323"/>
      <c r="B1183" s="198"/>
      <c r="C1183" s="207"/>
      <c r="D1183" s="207"/>
      <c r="E1183" s="208" t="s">
        <v>803</v>
      </c>
      <c r="F1183" s="208"/>
      <c r="G1183" s="240"/>
      <c r="H1183" s="207"/>
      <c r="I1183" s="202"/>
      <c r="J1183" s="211"/>
      <c r="M1183" s="179">
        <f>IF(E1183="","",SUBTOTAL(3,$E$5:E1183))</f>
        <v>1021</v>
      </c>
    </row>
    <row r="1184" spans="1:13">
      <c r="A1184" s="323"/>
      <c r="B1184" s="198"/>
      <c r="C1184" s="207"/>
      <c r="D1184" s="207"/>
      <c r="E1184" s="208" t="s">
        <v>804</v>
      </c>
      <c r="F1184" s="208"/>
      <c r="G1184" s="240"/>
      <c r="H1184" s="207"/>
      <c r="I1184" s="186"/>
      <c r="J1184" s="248"/>
      <c r="M1184" s="179">
        <f>IF(E1184="","",SUBTOTAL(3,$E$5:E1184))</f>
        <v>1022</v>
      </c>
    </row>
    <row r="1185" spans="1:13">
      <c r="A1185" s="323"/>
      <c r="B1185" s="198"/>
      <c r="C1185" s="207"/>
      <c r="D1185" s="207"/>
      <c r="E1185" s="208" t="s">
        <v>805</v>
      </c>
      <c r="F1185" s="208"/>
      <c r="G1185" s="240"/>
      <c r="H1185" s="207"/>
      <c r="I1185" s="202"/>
      <c r="J1185" s="211"/>
      <c r="M1185" s="179">
        <f>IF(E1185="","",SUBTOTAL(3,$E$5:E1185))</f>
        <v>1023</v>
      </c>
    </row>
    <row r="1186" spans="1:13">
      <c r="A1186" s="323"/>
      <c r="B1186" s="198"/>
      <c r="C1186" s="207"/>
      <c r="D1186" s="207"/>
      <c r="E1186" s="208" t="s">
        <v>806</v>
      </c>
      <c r="F1186" s="208"/>
      <c r="G1186" s="240"/>
      <c r="H1186" s="207"/>
      <c r="I1186" s="202"/>
      <c r="J1186" s="211"/>
      <c r="M1186" s="179">
        <f>IF(E1186="","",SUBTOTAL(3,$E$5:E1186))</f>
        <v>1024</v>
      </c>
    </row>
    <row r="1187" spans="1:13">
      <c r="A1187" s="323"/>
      <c r="B1187" s="198"/>
      <c r="C1187" s="207"/>
      <c r="D1187" s="207"/>
      <c r="E1187" s="208" t="s">
        <v>807</v>
      </c>
      <c r="F1187" s="208"/>
      <c r="G1187" s="240"/>
      <c r="H1187" s="207"/>
      <c r="I1187" s="202"/>
      <c r="J1187" s="211"/>
      <c r="M1187" s="179">
        <f>IF(E1187="","",SUBTOTAL(3,$E$5:E1187))</f>
        <v>1025</v>
      </c>
    </row>
    <row r="1188" spans="1:13">
      <c r="A1188" s="323"/>
      <c r="B1188" s="198"/>
      <c r="C1188" s="207"/>
      <c r="D1188" s="207"/>
      <c r="E1188" s="208" t="s">
        <v>808</v>
      </c>
      <c r="F1188" s="208"/>
      <c r="G1188" s="240"/>
      <c r="H1188" s="207"/>
      <c r="I1188" s="202"/>
      <c r="J1188" s="211"/>
      <c r="M1188" s="179">
        <f>IF(E1188="","",SUBTOTAL(3,$E$5:E1188))</f>
        <v>1026</v>
      </c>
    </row>
    <row r="1189" spans="1:13">
      <c r="A1189" s="323"/>
      <c r="B1189" s="198"/>
      <c r="C1189" s="207"/>
      <c r="D1189" s="207"/>
      <c r="E1189" s="208" t="s">
        <v>809</v>
      </c>
      <c r="F1189" s="208"/>
      <c r="G1189" s="240"/>
      <c r="H1189" s="207"/>
      <c r="I1189" s="202"/>
      <c r="J1189" s="211"/>
      <c r="M1189" s="179">
        <f>IF(E1189="","",SUBTOTAL(3,$E$5:E1189))</f>
        <v>1027</v>
      </c>
    </row>
    <row r="1190" spans="1:13">
      <c r="A1190" s="323"/>
      <c r="B1190" s="198"/>
      <c r="C1190" s="207"/>
      <c r="D1190" s="207"/>
      <c r="E1190" s="208" t="s">
        <v>810</v>
      </c>
      <c r="F1190" s="208"/>
      <c r="G1190" s="240"/>
      <c r="H1190" s="207"/>
      <c r="I1190" s="202"/>
      <c r="J1190" s="211"/>
      <c r="M1190" s="179">
        <f>IF(E1190="","",SUBTOTAL(3,$E$5:E1190))</f>
        <v>1028</v>
      </c>
    </row>
    <row r="1191" spans="1:13">
      <c r="A1191" s="324">
        <f>IF(C1191="","",COUNTA($C$4:C1191))</f>
        <v>132</v>
      </c>
      <c r="B1191" s="191" t="s">
        <v>811</v>
      </c>
      <c r="C1191" s="190" t="s">
        <v>321</v>
      </c>
      <c r="D1191" s="190" t="s">
        <v>6</v>
      </c>
      <c r="E1191" s="247"/>
      <c r="F1191" s="247"/>
      <c r="G1191" s="190" t="s">
        <v>18</v>
      </c>
      <c r="H1191" s="194" t="str">
        <f>IF(I1191&lt;&gt;"",IF(I1191&lt;=3,"Đơn giản",IF(I1191&lt;=7,"Trung bình","Phức tạp")),"")</f>
        <v>Đơn giản</v>
      </c>
      <c r="I1191" s="310">
        <f>COUNTA(E1192:E1194)</f>
        <v>3</v>
      </c>
      <c r="J1191" s="211"/>
      <c r="M1191" s="179" t="str">
        <f>IF(E1191="","",SUBTOTAL(3,$E$5:E1191))</f>
        <v/>
      </c>
    </row>
    <row r="1192" spans="1:13">
      <c r="A1192" s="323"/>
      <c r="B1192" s="198"/>
      <c r="C1192" s="207"/>
      <c r="D1192" s="207"/>
      <c r="E1192" s="208" t="s">
        <v>812</v>
      </c>
      <c r="F1192" s="208"/>
      <c r="G1192" s="240"/>
      <c r="H1192" s="207"/>
      <c r="I1192" s="202"/>
      <c r="J1192" s="211"/>
      <c r="M1192" s="179">
        <f>IF(E1192="","",SUBTOTAL(3,$E$5:E1192))</f>
        <v>1029</v>
      </c>
    </row>
    <row r="1193" spans="1:13" ht="33.6">
      <c r="A1193" s="323"/>
      <c r="B1193" s="198"/>
      <c r="C1193" s="207"/>
      <c r="D1193" s="207"/>
      <c r="E1193" s="208" t="s">
        <v>813</v>
      </c>
      <c r="F1193" s="208"/>
      <c r="G1193" s="240"/>
      <c r="H1193" s="207"/>
      <c r="I1193" s="186"/>
      <c r="J1193" s="248"/>
      <c r="M1193" s="179">
        <f>IF(E1193="","",SUBTOTAL(3,$E$5:E1193))</f>
        <v>1030</v>
      </c>
    </row>
    <row r="1194" spans="1:13" ht="33.6">
      <c r="A1194" s="323"/>
      <c r="B1194" s="198"/>
      <c r="C1194" s="207"/>
      <c r="D1194" s="207"/>
      <c r="E1194" s="208" t="s">
        <v>814</v>
      </c>
      <c r="F1194" s="208"/>
      <c r="G1194" s="240"/>
      <c r="H1194" s="207"/>
      <c r="I1194" s="202"/>
      <c r="J1194" s="211"/>
      <c r="M1194" s="179">
        <f>IF(E1194="","",SUBTOTAL(3,$E$5:E1194))</f>
        <v>1031</v>
      </c>
    </row>
    <row r="1195" spans="1:13">
      <c r="A1195" s="324">
        <f>IF(C1195="","",COUNTA($C$4:C1195))</f>
        <v>133</v>
      </c>
      <c r="B1195" s="191" t="s">
        <v>815</v>
      </c>
      <c r="C1195" s="190" t="s">
        <v>321</v>
      </c>
      <c r="D1195" s="190" t="s">
        <v>6</v>
      </c>
      <c r="E1195" s="247"/>
      <c r="F1195" s="247"/>
      <c r="G1195" s="190" t="s">
        <v>18</v>
      </c>
      <c r="H1195" s="194" t="str">
        <f>IF(I1195&lt;&gt;"",IF(I1195&lt;=3,"Đơn giản",IF(I1195&lt;=7,"Trung bình","Phức tạp")),"")</f>
        <v>Trung bình</v>
      </c>
      <c r="I1195" s="310">
        <f>COUNTA(E1196:E1199)</f>
        <v>4</v>
      </c>
      <c r="J1195" s="211"/>
      <c r="M1195" s="179" t="str">
        <f>IF(E1195="","",SUBTOTAL(3,$E$5:E1195))</f>
        <v/>
      </c>
    </row>
    <row r="1196" spans="1:13">
      <c r="A1196" s="323"/>
      <c r="B1196" s="198"/>
      <c r="C1196" s="207"/>
      <c r="D1196" s="207"/>
      <c r="E1196" s="208" t="s">
        <v>816</v>
      </c>
      <c r="F1196" s="208"/>
      <c r="G1196" s="240"/>
      <c r="H1196" s="207"/>
      <c r="I1196" s="202"/>
      <c r="J1196" s="211"/>
      <c r="M1196" s="179">
        <f>IF(E1196="","",SUBTOTAL(3,$E$5:E1196))</f>
        <v>1032</v>
      </c>
    </row>
    <row r="1197" spans="1:13">
      <c r="A1197" s="323"/>
      <c r="B1197" s="198"/>
      <c r="C1197" s="207"/>
      <c r="D1197" s="207"/>
      <c r="E1197" s="208" t="s">
        <v>817</v>
      </c>
      <c r="F1197" s="208"/>
      <c r="G1197" s="240"/>
      <c r="H1197" s="207"/>
      <c r="I1197" s="202"/>
      <c r="J1197" s="211"/>
      <c r="M1197" s="179">
        <f>IF(E1197="","",SUBTOTAL(3,$E$5:E1197))</f>
        <v>1033</v>
      </c>
    </row>
    <row r="1198" spans="1:13">
      <c r="A1198" s="323"/>
      <c r="B1198" s="198"/>
      <c r="C1198" s="207"/>
      <c r="D1198" s="207"/>
      <c r="E1198" s="208" t="s">
        <v>818</v>
      </c>
      <c r="F1198" s="208"/>
      <c r="G1198" s="240"/>
      <c r="H1198" s="207"/>
      <c r="I1198" s="202"/>
      <c r="J1198" s="211"/>
      <c r="M1198" s="179">
        <f>IF(E1198="","",SUBTOTAL(3,$E$5:E1198))</f>
        <v>1034</v>
      </c>
    </row>
    <row r="1199" spans="1:13">
      <c r="A1199" s="323"/>
      <c r="B1199" s="198"/>
      <c r="C1199" s="207"/>
      <c r="D1199" s="207"/>
      <c r="E1199" s="208" t="s">
        <v>819</v>
      </c>
      <c r="F1199" s="208"/>
      <c r="G1199" s="240"/>
      <c r="H1199" s="207"/>
      <c r="I1199" s="202"/>
      <c r="J1199" s="211"/>
      <c r="M1199" s="179">
        <f>IF(E1199="","",SUBTOTAL(3,$E$5:E1199))</f>
        <v>1035</v>
      </c>
    </row>
    <row r="1200" spans="1:13">
      <c r="A1200" s="324">
        <f>IF(C1200="","",COUNTA($C$4:C1200))</f>
        <v>134</v>
      </c>
      <c r="B1200" s="191" t="s">
        <v>820</v>
      </c>
      <c r="C1200" s="190" t="s">
        <v>321</v>
      </c>
      <c r="D1200" s="190" t="s">
        <v>6</v>
      </c>
      <c r="E1200" s="247"/>
      <c r="F1200" s="247"/>
      <c r="G1200" s="190" t="s">
        <v>18</v>
      </c>
      <c r="H1200" s="194" t="str">
        <f>IF(I1200&lt;&gt;"",IF(I1200&lt;=3,"Đơn giản",IF(I1200&lt;=7,"Trung bình","Phức tạp")),"")</f>
        <v>Đơn giản</v>
      </c>
      <c r="I1200" s="310">
        <f>COUNTA(E1201:E1202)</f>
        <v>2</v>
      </c>
      <c r="J1200" s="211"/>
      <c r="M1200" s="179" t="str">
        <f>IF(E1200="","",SUBTOTAL(3,$E$5:E1200))</f>
        <v/>
      </c>
    </row>
    <row r="1201" spans="1:13" ht="33.6">
      <c r="A1201" s="323"/>
      <c r="B1201" s="198"/>
      <c r="C1201" s="207"/>
      <c r="D1201" s="207"/>
      <c r="E1201" s="208" t="s">
        <v>821</v>
      </c>
      <c r="F1201" s="208"/>
      <c r="G1201" s="240"/>
      <c r="H1201" s="207"/>
      <c r="I1201" s="202"/>
      <c r="J1201" s="211"/>
      <c r="M1201" s="179">
        <f>IF(E1201="","",SUBTOTAL(3,$E$5:E1201))</f>
        <v>1036</v>
      </c>
    </row>
    <row r="1202" spans="1:13">
      <c r="A1202" s="323"/>
      <c r="B1202" s="198"/>
      <c r="C1202" s="207"/>
      <c r="D1202" s="207"/>
      <c r="E1202" s="208" t="s">
        <v>818</v>
      </c>
      <c r="F1202" s="208"/>
      <c r="G1202" s="240"/>
      <c r="H1202" s="207"/>
      <c r="I1202" s="186"/>
      <c r="J1202" s="248"/>
      <c r="M1202" s="179">
        <f>IF(E1202="","",SUBTOTAL(3,$E$5:E1202))</f>
        <v>1037</v>
      </c>
    </row>
    <row r="1203" spans="1:13">
      <c r="A1203" s="324">
        <f>IF(C1203="","",COUNTA($C$4:C1203))</f>
        <v>135</v>
      </c>
      <c r="B1203" s="191" t="s">
        <v>822</v>
      </c>
      <c r="C1203" s="190" t="s">
        <v>321</v>
      </c>
      <c r="D1203" s="190" t="s">
        <v>6</v>
      </c>
      <c r="E1203" s="247"/>
      <c r="F1203" s="247"/>
      <c r="G1203" s="190" t="s">
        <v>18</v>
      </c>
      <c r="H1203" s="194" t="str">
        <f>IF(I1203&lt;&gt;"",IF(I1203&lt;=3,"Đơn giản",IF(I1203&lt;=7,"Trung bình","Phức tạp")),"")</f>
        <v>Đơn giản</v>
      </c>
      <c r="I1203" s="310">
        <f>COUNTA(E1204:E1205)</f>
        <v>2</v>
      </c>
      <c r="J1203" s="211"/>
      <c r="M1203" s="179" t="str">
        <f>IF(E1203="","",SUBTOTAL(3,$E$5:E1203))</f>
        <v/>
      </c>
    </row>
    <row r="1204" spans="1:13">
      <c r="A1204" s="323"/>
      <c r="B1204" s="198"/>
      <c r="C1204" s="207"/>
      <c r="D1204" s="207"/>
      <c r="E1204" s="208" t="s">
        <v>823</v>
      </c>
      <c r="F1204" s="208"/>
      <c r="G1204" s="240"/>
      <c r="H1204" s="207"/>
      <c r="I1204" s="202"/>
      <c r="J1204" s="211"/>
      <c r="M1204" s="179">
        <f>IF(E1204="","",SUBTOTAL(3,$E$5:E1204))</f>
        <v>1038</v>
      </c>
    </row>
    <row r="1205" spans="1:13">
      <c r="A1205" s="323"/>
      <c r="B1205" s="198"/>
      <c r="C1205" s="207"/>
      <c r="D1205" s="207"/>
      <c r="E1205" s="208" t="s">
        <v>824</v>
      </c>
      <c r="F1205" s="208"/>
      <c r="G1205" s="240"/>
      <c r="H1205" s="207"/>
      <c r="I1205" s="202"/>
      <c r="J1205" s="211"/>
      <c r="M1205" s="179">
        <f>IF(E1205="","",SUBTOTAL(3,$E$5:E1205))</f>
        <v>1039</v>
      </c>
    </row>
    <row r="1206" spans="1:13">
      <c r="A1206" s="324">
        <f>IF(C1206="","",COUNTA($C$4:C1206))</f>
        <v>136</v>
      </c>
      <c r="B1206" s="191" t="s">
        <v>825</v>
      </c>
      <c r="C1206" s="190" t="s">
        <v>321</v>
      </c>
      <c r="D1206" s="190" t="s">
        <v>6</v>
      </c>
      <c r="E1206" s="247"/>
      <c r="F1206" s="247"/>
      <c r="G1206" s="190" t="s">
        <v>18</v>
      </c>
      <c r="H1206" s="194" t="str">
        <f>IF(I1206&lt;&gt;"",IF(I1206&lt;=3,"Đơn giản",IF(I1206&lt;=7,"Trung bình","Phức tạp")),"")</f>
        <v>Trung bình</v>
      </c>
      <c r="I1206" s="310">
        <f>COUNTA(E1207:E1211)</f>
        <v>5</v>
      </c>
      <c r="J1206" s="211"/>
      <c r="M1206" s="179" t="str">
        <f>IF(E1206="","",SUBTOTAL(3,$E$5:E1206))</f>
        <v/>
      </c>
    </row>
    <row r="1207" spans="1:13" ht="33.6">
      <c r="A1207" s="323"/>
      <c r="B1207" s="198"/>
      <c r="C1207" s="207"/>
      <c r="D1207" s="207"/>
      <c r="E1207" s="208" t="s">
        <v>826</v>
      </c>
      <c r="F1207" s="208"/>
      <c r="G1207" s="240"/>
      <c r="H1207" s="207"/>
      <c r="I1207" s="202"/>
      <c r="J1207" s="211"/>
      <c r="M1207" s="179">
        <f>IF(E1207="","",SUBTOTAL(3,$E$5:E1207))</f>
        <v>1040</v>
      </c>
    </row>
    <row r="1208" spans="1:13" ht="33.6">
      <c r="A1208" s="323"/>
      <c r="B1208" s="198"/>
      <c r="C1208" s="207"/>
      <c r="D1208" s="207"/>
      <c r="E1208" s="208" t="s">
        <v>827</v>
      </c>
      <c r="F1208" s="208"/>
      <c r="G1208" s="240"/>
      <c r="H1208" s="207"/>
      <c r="I1208" s="202"/>
      <c r="J1208" s="211"/>
      <c r="M1208" s="179">
        <f>IF(E1208="","",SUBTOTAL(3,$E$5:E1208))</f>
        <v>1041</v>
      </c>
    </row>
    <row r="1209" spans="1:13">
      <c r="A1209" s="323"/>
      <c r="B1209" s="198"/>
      <c r="C1209" s="207"/>
      <c r="D1209" s="207"/>
      <c r="E1209" s="208" t="s">
        <v>828</v>
      </c>
      <c r="F1209" s="208"/>
      <c r="G1209" s="240"/>
      <c r="H1209" s="207"/>
      <c r="I1209" s="202"/>
      <c r="J1209" s="211"/>
      <c r="M1209" s="179">
        <f>IF(E1209="","",SUBTOTAL(3,$E$5:E1209))</f>
        <v>1042</v>
      </c>
    </row>
    <row r="1210" spans="1:13" ht="33.6">
      <c r="A1210" s="323"/>
      <c r="B1210" s="198"/>
      <c r="C1210" s="207"/>
      <c r="D1210" s="207"/>
      <c r="E1210" s="208" t="s">
        <v>829</v>
      </c>
      <c r="F1210" s="208"/>
      <c r="G1210" s="240"/>
      <c r="H1210" s="207"/>
      <c r="I1210" s="202"/>
      <c r="J1210" s="211"/>
      <c r="M1210" s="179">
        <f>IF(E1210="","",SUBTOTAL(3,$E$5:E1210))</f>
        <v>1043</v>
      </c>
    </row>
    <row r="1211" spans="1:13">
      <c r="A1211" s="323"/>
      <c r="B1211" s="198"/>
      <c r="C1211" s="207"/>
      <c r="D1211" s="207"/>
      <c r="E1211" s="208" t="s">
        <v>830</v>
      </c>
      <c r="F1211" s="208"/>
      <c r="G1211" s="240"/>
      <c r="H1211" s="207"/>
      <c r="I1211" s="186"/>
      <c r="J1211" s="248"/>
      <c r="M1211" s="179">
        <f>IF(E1211="","",SUBTOTAL(3,$E$5:E1211))</f>
        <v>1044</v>
      </c>
    </row>
    <row r="1212" spans="1:13">
      <c r="A1212" s="324">
        <f>IF(C1212="","",COUNTA($C$4:C1212))</f>
        <v>137</v>
      </c>
      <c r="B1212" s="191" t="s">
        <v>831</v>
      </c>
      <c r="C1212" s="190" t="s">
        <v>321</v>
      </c>
      <c r="D1212" s="190" t="s">
        <v>6</v>
      </c>
      <c r="E1212" s="247"/>
      <c r="F1212" s="247"/>
      <c r="G1212" s="190" t="s">
        <v>18</v>
      </c>
      <c r="H1212" s="194" t="str">
        <f>IF(I1212&lt;&gt;"",IF(I1212&lt;=3,"Đơn giản",IF(I1212&lt;=7,"Trung bình","Phức tạp")),"")</f>
        <v>Phức tạp</v>
      </c>
      <c r="I1212" s="310">
        <f>COUNTA(E1213:E1220)</f>
        <v>8</v>
      </c>
      <c r="J1212" s="211"/>
      <c r="M1212" s="179" t="str">
        <f>IF(E1212="","",SUBTOTAL(3,$E$5:E1212))</f>
        <v/>
      </c>
    </row>
    <row r="1213" spans="1:13">
      <c r="A1213" s="323"/>
      <c r="B1213" s="198"/>
      <c r="C1213" s="207"/>
      <c r="D1213" s="207"/>
      <c r="E1213" s="208" t="s">
        <v>832</v>
      </c>
      <c r="F1213" s="208"/>
      <c r="G1213" s="240"/>
      <c r="H1213" s="207"/>
      <c r="I1213" s="202"/>
      <c r="J1213" s="211"/>
      <c r="M1213" s="179">
        <f>IF(E1213="","",SUBTOTAL(3,$E$5:E1213))</f>
        <v>1045</v>
      </c>
    </row>
    <row r="1214" spans="1:13" ht="33.6">
      <c r="A1214" s="323"/>
      <c r="B1214" s="198"/>
      <c r="C1214" s="207"/>
      <c r="D1214" s="207"/>
      <c r="E1214" s="208" t="s">
        <v>833</v>
      </c>
      <c r="F1214" s="208"/>
      <c r="G1214" s="240"/>
      <c r="H1214" s="207"/>
      <c r="I1214" s="202"/>
      <c r="J1214" s="211"/>
      <c r="M1214" s="179">
        <f>IF(E1214="","",SUBTOTAL(3,$E$5:E1214))</f>
        <v>1046</v>
      </c>
    </row>
    <row r="1215" spans="1:13">
      <c r="A1215" s="323"/>
      <c r="B1215" s="198"/>
      <c r="C1215" s="207"/>
      <c r="D1215" s="207"/>
      <c r="E1215" s="208" t="s">
        <v>834</v>
      </c>
      <c r="F1215" s="208"/>
      <c r="G1215" s="240"/>
      <c r="H1215" s="207"/>
      <c r="I1215" s="202"/>
      <c r="J1215" s="211"/>
      <c r="M1215" s="179">
        <f>IF(E1215="","",SUBTOTAL(3,$E$5:E1215))</f>
        <v>1047</v>
      </c>
    </row>
    <row r="1216" spans="1:13" ht="33.6">
      <c r="A1216" s="323"/>
      <c r="B1216" s="198"/>
      <c r="C1216" s="207"/>
      <c r="D1216" s="207"/>
      <c r="E1216" s="208" t="s">
        <v>835</v>
      </c>
      <c r="F1216" s="208"/>
      <c r="G1216" s="240"/>
      <c r="H1216" s="207"/>
      <c r="I1216" s="202"/>
      <c r="J1216" s="211"/>
      <c r="M1216" s="179">
        <f>IF(E1216="","",SUBTOTAL(3,$E$5:E1216))</f>
        <v>1048</v>
      </c>
    </row>
    <row r="1217" spans="1:13">
      <c r="A1217" s="323"/>
      <c r="B1217" s="198"/>
      <c r="C1217" s="207"/>
      <c r="D1217" s="207"/>
      <c r="E1217" s="208" t="s">
        <v>836</v>
      </c>
      <c r="F1217" s="208"/>
      <c r="G1217" s="240"/>
      <c r="H1217" s="207"/>
      <c r="I1217" s="202"/>
      <c r="J1217" s="211"/>
      <c r="M1217" s="179">
        <f>IF(E1217="","",SUBTOTAL(3,$E$5:E1217))</f>
        <v>1049</v>
      </c>
    </row>
    <row r="1218" spans="1:13">
      <c r="A1218" s="323"/>
      <c r="B1218" s="198"/>
      <c r="C1218" s="207"/>
      <c r="D1218" s="207"/>
      <c r="E1218" s="208" t="s">
        <v>837</v>
      </c>
      <c r="F1218" s="208"/>
      <c r="G1218" s="240"/>
      <c r="H1218" s="207"/>
      <c r="I1218" s="202"/>
      <c r="J1218" s="211"/>
      <c r="M1218" s="179">
        <f>IF(E1218="","",SUBTOTAL(3,$E$5:E1218))</f>
        <v>1050</v>
      </c>
    </row>
    <row r="1219" spans="1:13">
      <c r="A1219" s="323"/>
      <c r="B1219" s="198"/>
      <c r="C1219" s="207"/>
      <c r="D1219" s="207"/>
      <c r="E1219" s="208" t="s">
        <v>838</v>
      </c>
      <c r="F1219" s="208"/>
      <c r="G1219" s="240"/>
      <c r="H1219" s="207"/>
      <c r="I1219" s="202"/>
      <c r="J1219" s="211"/>
      <c r="M1219" s="179">
        <f>IF(E1219="","",SUBTOTAL(3,$E$5:E1219))</f>
        <v>1051</v>
      </c>
    </row>
    <row r="1220" spans="1:13">
      <c r="A1220" s="323"/>
      <c r="B1220" s="198"/>
      <c r="C1220" s="207"/>
      <c r="D1220" s="207"/>
      <c r="E1220" s="208" t="s">
        <v>839</v>
      </c>
      <c r="F1220" s="208"/>
      <c r="G1220" s="240"/>
      <c r="H1220" s="207"/>
      <c r="I1220" s="186"/>
      <c r="J1220" s="248"/>
      <c r="M1220" s="179">
        <f>IF(E1220="","",SUBTOTAL(3,$E$5:E1220))</f>
        <v>1052</v>
      </c>
    </row>
    <row r="1221" spans="1:13">
      <c r="A1221" s="324">
        <f>IF(C1221="","",COUNTA($C$4:C1221))</f>
        <v>138</v>
      </c>
      <c r="B1221" s="191" t="s">
        <v>840</v>
      </c>
      <c r="C1221" s="190" t="s">
        <v>321</v>
      </c>
      <c r="D1221" s="190" t="s">
        <v>6</v>
      </c>
      <c r="E1221" s="247"/>
      <c r="F1221" s="247"/>
      <c r="G1221" s="190" t="s">
        <v>18</v>
      </c>
      <c r="H1221" s="194" t="str">
        <f>IF(I1221&lt;&gt;"",IF(I1221&lt;=3,"Đơn giản",IF(I1221&lt;=7,"Trung bình","Phức tạp")),"")</f>
        <v>Trung bình</v>
      </c>
      <c r="I1221" s="310">
        <f>COUNTA(E1222:E1225)</f>
        <v>4</v>
      </c>
      <c r="J1221" s="211"/>
      <c r="M1221" s="179" t="str">
        <f>IF(E1221="","",SUBTOTAL(3,$E$5:E1221))</f>
        <v/>
      </c>
    </row>
    <row r="1222" spans="1:13">
      <c r="A1222" s="323"/>
      <c r="B1222" s="198"/>
      <c r="C1222" s="207"/>
      <c r="D1222" s="207"/>
      <c r="E1222" s="208" t="s">
        <v>841</v>
      </c>
      <c r="F1222" s="208"/>
      <c r="G1222" s="240"/>
      <c r="H1222" s="207"/>
      <c r="I1222" s="202"/>
      <c r="J1222" s="211"/>
      <c r="M1222" s="179">
        <f>IF(E1222="","",SUBTOTAL(3,$E$5:E1222))</f>
        <v>1053</v>
      </c>
    </row>
    <row r="1223" spans="1:13">
      <c r="A1223" s="323"/>
      <c r="B1223" s="198"/>
      <c r="C1223" s="207"/>
      <c r="D1223" s="207"/>
      <c r="E1223" s="208" t="s">
        <v>842</v>
      </c>
      <c r="F1223" s="208"/>
      <c r="G1223" s="240"/>
      <c r="H1223" s="207"/>
      <c r="I1223" s="202"/>
      <c r="J1223" s="211"/>
      <c r="M1223" s="179">
        <f>IF(E1223="","",SUBTOTAL(3,$E$5:E1223))</f>
        <v>1054</v>
      </c>
    </row>
    <row r="1224" spans="1:13">
      <c r="A1224" s="323"/>
      <c r="B1224" s="198"/>
      <c r="C1224" s="207"/>
      <c r="D1224" s="207"/>
      <c r="E1224" s="208" t="s">
        <v>843</v>
      </c>
      <c r="F1224" s="208"/>
      <c r="G1224" s="240"/>
      <c r="H1224" s="207"/>
      <c r="I1224" s="202"/>
      <c r="J1224" s="211"/>
      <c r="M1224" s="179">
        <f>IF(E1224="","",SUBTOTAL(3,$E$5:E1224))</f>
        <v>1055</v>
      </c>
    </row>
    <row r="1225" spans="1:13">
      <c r="A1225" s="323"/>
      <c r="B1225" s="198"/>
      <c r="C1225" s="207"/>
      <c r="D1225" s="207"/>
      <c r="E1225" s="208" t="s">
        <v>844</v>
      </c>
      <c r="F1225" s="208"/>
      <c r="G1225" s="240"/>
      <c r="H1225" s="207"/>
      <c r="I1225" s="202"/>
      <c r="J1225" s="211"/>
      <c r="M1225" s="179">
        <f>IF(E1225="","",SUBTOTAL(3,$E$5:E1225))</f>
        <v>1056</v>
      </c>
    </row>
    <row r="1226" spans="1:13" ht="33.6">
      <c r="A1226" s="324">
        <f>IF(C1226="","",COUNTA($C$4:C1226))</f>
        <v>139</v>
      </c>
      <c r="B1226" s="191" t="s">
        <v>845</v>
      </c>
      <c r="C1226" s="190" t="s">
        <v>321</v>
      </c>
      <c r="D1226" s="190" t="s">
        <v>6</v>
      </c>
      <c r="E1226" s="247"/>
      <c r="F1226" s="247"/>
      <c r="G1226" s="190" t="s">
        <v>18</v>
      </c>
      <c r="H1226" s="194" t="str">
        <f>IF(I1226&lt;&gt;"",IF(I1226&lt;=3,"Đơn giản",IF(I1226&lt;=7,"Trung bình","Phức tạp")),"")</f>
        <v>Đơn giản</v>
      </c>
      <c r="I1226" s="310">
        <f>COUNTA(E1227)</f>
        <v>1</v>
      </c>
      <c r="J1226" s="211"/>
      <c r="M1226" s="179" t="str">
        <f>IF(E1226="","",SUBTOTAL(3,$E$5:E1226))</f>
        <v/>
      </c>
    </row>
    <row r="1227" spans="1:13">
      <c r="A1227" s="323"/>
      <c r="B1227" s="198"/>
      <c r="C1227" s="207"/>
      <c r="D1227" s="207"/>
      <c r="E1227" s="208" t="s">
        <v>846</v>
      </c>
      <c r="F1227" s="208"/>
      <c r="G1227" s="240"/>
      <c r="H1227" s="207"/>
      <c r="I1227" s="202"/>
      <c r="J1227" s="211"/>
      <c r="M1227" s="179">
        <f>IF(E1227="","",SUBTOTAL(3,$E$5:E1227))</f>
        <v>1057</v>
      </c>
    </row>
    <row r="1228" spans="1:13">
      <c r="A1228" s="324">
        <f>IF(C1228="","",COUNTA($C$4:C1228))</f>
        <v>140</v>
      </c>
      <c r="B1228" s="191" t="s">
        <v>847</v>
      </c>
      <c r="C1228" s="190" t="s">
        <v>321</v>
      </c>
      <c r="D1228" s="190" t="s">
        <v>6</v>
      </c>
      <c r="E1228" s="247"/>
      <c r="F1228" s="247"/>
      <c r="G1228" s="190" t="s">
        <v>18</v>
      </c>
      <c r="H1228" s="194" t="str">
        <f>IF(I1228&lt;&gt;"",IF(I1228&lt;=3,"Đơn giản",IF(I1228&lt;=7,"Trung bình","Phức tạp")),"")</f>
        <v>Trung bình</v>
      </c>
      <c r="I1228" s="310">
        <f>COUNTA(E1229:E1233)</f>
        <v>5</v>
      </c>
      <c r="J1228" s="211"/>
      <c r="M1228" s="179" t="str">
        <f>IF(E1228="","",SUBTOTAL(3,$E$5:E1228))</f>
        <v/>
      </c>
    </row>
    <row r="1229" spans="1:13">
      <c r="A1229" s="323"/>
      <c r="B1229" s="198"/>
      <c r="C1229" s="207"/>
      <c r="D1229" s="207"/>
      <c r="E1229" s="249" t="s">
        <v>848</v>
      </c>
      <c r="F1229" s="249"/>
      <c r="G1229" s="240"/>
      <c r="H1229" s="207"/>
      <c r="I1229" s="186"/>
      <c r="J1229" s="248"/>
      <c r="M1229" s="179">
        <f>IF(E1229="","",SUBTOTAL(3,$E$5:E1229))</f>
        <v>1058</v>
      </c>
    </row>
    <row r="1230" spans="1:13">
      <c r="A1230" s="323"/>
      <c r="B1230" s="198"/>
      <c r="C1230" s="207"/>
      <c r="D1230" s="207"/>
      <c r="E1230" s="208" t="s">
        <v>849</v>
      </c>
      <c r="F1230" s="208"/>
      <c r="G1230" s="240"/>
      <c r="H1230" s="207"/>
      <c r="I1230" s="202"/>
      <c r="J1230" s="211"/>
      <c r="M1230" s="179">
        <f>IF(E1230="","",SUBTOTAL(3,$E$5:E1230))</f>
        <v>1059</v>
      </c>
    </row>
    <row r="1231" spans="1:13" ht="33.6">
      <c r="A1231" s="323"/>
      <c r="B1231" s="198"/>
      <c r="C1231" s="207"/>
      <c r="D1231" s="207"/>
      <c r="E1231" s="208" t="s">
        <v>850</v>
      </c>
      <c r="F1231" s="208"/>
      <c r="G1231" s="240"/>
      <c r="H1231" s="207"/>
      <c r="I1231" s="202"/>
      <c r="J1231" s="211"/>
      <c r="M1231" s="179">
        <f>IF(E1231="","",SUBTOTAL(3,$E$5:E1231))</f>
        <v>1060</v>
      </c>
    </row>
    <row r="1232" spans="1:13" ht="33.6">
      <c r="A1232" s="323"/>
      <c r="B1232" s="198"/>
      <c r="C1232" s="207"/>
      <c r="D1232" s="207"/>
      <c r="E1232" s="208" t="s">
        <v>851</v>
      </c>
      <c r="F1232" s="208"/>
      <c r="G1232" s="240"/>
      <c r="H1232" s="207"/>
      <c r="I1232" s="202"/>
      <c r="J1232" s="211"/>
      <c r="M1232" s="179">
        <f>IF(E1232="","",SUBTOTAL(3,$E$5:E1232))</f>
        <v>1061</v>
      </c>
    </row>
    <row r="1233" spans="1:13" ht="33.6">
      <c r="A1233" s="323"/>
      <c r="B1233" s="198"/>
      <c r="C1233" s="207"/>
      <c r="D1233" s="207"/>
      <c r="E1233" s="208" t="s">
        <v>852</v>
      </c>
      <c r="F1233" s="208"/>
      <c r="G1233" s="240"/>
      <c r="H1233" s="207"/>
      <c r="I1233" s="202"/>
      <c r="J1233" s="211"/>
      <c r="M1233" s="179">
        <f>IF(E1233="","",SUBTOTAL(3,$E$5:E1233))</f>
        <v>1062</v>
      </c>
    </row>
    <row r="1234" spans="1:13">
      <c r="A1234" s="324">
        <f>IF(C1234="","",COUNTA($C$4:C1234))</f>
        <v>141</v>
      </c>
      <c r="B1234" s="191" t="s">
        <v>853</v>
      </c>
      <c r="C1234" s="190" t="s">
        <v>321</v>
      </c>
      <c r="D1234" s="190" t="s">
        <v>6</v>
      </c>
      <c r="E1234" s="247"/>
      <c r="F1234" s="247"/>
      <c r="G1234" s="190" t="s">
        <v>18</v>
      </c>
      <c r="H1234" s="194" t="str">
        <f>IF(I1234&lt;&gt;"",IF(I1234&lt;=3,"Đơn giản",IF(I1234&lt;=7,"Trung bình","Phức tạp")),"")</f>
        <v>Phức tạp</v>
      </c>
      <c r="I1234" s="310">
        <f>COUNTA(E1235:E1243)</f>
        <v>9</v>
      </c>
      <c r="J1234" s="211"/>
      <c r="M1234" s="179" t="str">
        <f>IF(E1234="","",SUBTOTAL(3,$E$5:E1234))</f>
        <v/>
      </c>
    </row>
    <row r="1235" spans="1:13" ht="33.6">
      <c r="A1235" s="323"/>
      <c r="B1235" s="198"/>
      <c r="C1235" s="207"/>
      <c r="D1235" s="207"/>
      <c r="E1235" s="208" t="s">
        <v>854</v>
      </c>
      <c r="F1235" s="208"/>
      <c r="G1235" s="240"/>
      <c r="H1235" s="207"/>
      <c r="I1235" s="202"/>
      <c r="J1235" s="211"/>
      <c r="M1235" s="179">
        <f>IF(E1235="","",SUBTOTAL(3,$E$5:E1235))</f>
        <v>1063</v>
      </c>
    </row>
    <row r="1236" spans="1:13">
      <c r="A1236" s="323"/>
      <c r="B1236" s="198"/>
      <c r="C1236" s="207"/>
      <c r="D1236" s="207"/>
      <c r="E1236" s="208" t="s">
        <v>855</v>
      </c>
      <c r="F1236" s="208"/>
      <c r="G1236" s="240"/>
      <c r="H1236" s="207"/>
      <c r="I1236" s="202"/>
      <c r="J1236" s="211"/>
      <c r="M1236" s="179">
        <f>IF(E1236="","",SUBTOTAL(3,$E$5:E1236))</f>
        <v>1064</v>
      </c>
    </row>
    <row r="1237" spans="1:13">
      <c r="A1237" s="323"/>
      <c r="B1237" s="198"/>
      <c r="C1237" s="207"/>
      <c r="D1237" s="207"/>
      <c r="E1237" s="208" t="s">
        <v>856</v>
      </c>
      <c r="F1237" s="208"/>
      <c r="G1237" s="240"/>
      <c r="H1237" s="207"/>
      <c r="I1237" s="202"/>
      <c r="J1237" s="211"/>
      <c r="M1237" s="179">
        <f>IF(E1237="","",SUBTOTAL(3,$E$5:E1237))</f>
        <v>1065</v>
      </c>
    </row>
    <row r="1238" spans="1:13">
      <c r="A1238" s="323"/>
      <c r="B1238" s="198"/>
      <c r="C1238" s="207"/>
      <c r="D1238" s="207"/>
      <c r="E1238" s="208" t="s">
        <v>857</v>
      </c>
      <c r="F1238" s="208"/>
      <c r="G1238" s="240"/>
      <c r="H1238" s="207"/>
      <c r="I1238" s="186"/>
      <c r="J1238" s="248"/>
      <c r="M1238" s="179">
        <f>IF(E1238="","",SUBTOTAL(3,$E$5:E1238))</f>
        <v>1066</v>
      </c>
    </row>
    <row r="1239" spans="1:13">
      <c r="A1239" s="323"/>
      <c r="B1239" s="198"/>
      <c r="C1239" s="207"/>
      <c r="D1239" s="207"/>
      <c r="E1239" s="208" t="s">
        <v>858</v>
      </c>
      <c r="F1239" s="208"/>
      <c r="G1239" s="240"/>
      <c r="H1239" s="207"/>
      <c r="I1239" s="202"/>
      <c r="J1239" s="211"/>
      <c r="M1239" s="179">
        <f>IF(E1239="","",SUBTOTAL(3,$E$5:E1239))</f>
        <v>1067</v>
      </c>
    </row>
    <row r="1240" spans="1:13">
      <c r="A1240" s="323"/>
      <c r="B1240" s="198"/>
      <c r="C1240" s="207"/>
      <c r="D1240" s="207"/>
      <c r="E1240" s="208" t="s">
        <v>859</v>
      </c>
      <c r="F1240" s="208"/>
      <c r="G1240" s="240"/>
      <c r="H1240" s="207"/>
      <c r="I1240" s="202"/>
      <c r="J1240" s="211"/>
      <c r="M1240" s="179">
        <f>IF(E1240="","",SUBTOTAL(3,$E$5:E1240))</f>
        <v>1068</v>
      </c>
    </row>
    <row r="1241" spans="1:13">
      <c r="A1241" s="323"/>
      <c r="B1241" s="198"/>
      <c r="C1241" s="207"/>
      <c r="D1241" s="207"/>
      <c r="E1241" s="208" t="s">
        <v>860</v>
      </c>
      <c r="F1241" s="208"/>
      <c r="G1241" s="240"/>
      <c r="H1241" s="207"/>
      <c r="I1241" s="202"/>
      <c r="J1241" s="211"/>
      <c r="M1241" s="179">
        <f>IF(E1241="","",SUBTOTAL(3,$E$5:E1241))</f>
        <v>1069</v>
      </c>
    </row>
    <row r="1242" spans="1:13">
      <c r="A1242" s="323"/>
      <c r="B1242" s="198"/>
      <c r="C1242" s="207"/>
      <c r="D1242" s="207"/>
      <c r="E1242" s="208" t="s">
        <v>861</v>
      </c>
      <c r="F1242" s="208"/>
      <c r="G1242" s="240"/>
      <c r="H1242" s="207"/>
      <c r="I1242" s="202"/>
      <c r="J1242" s="211"/>
      <c r="M1242" s="179">
        <f>IF(E1242="","",SUBTOTAL(3,$E$5:E1242))</f>
        <v>1070</v>
      </c>
    </row>
    <row r="1243" spans="1:13">
      <c r="A1243" s="323"/>
      <c r="B1243" s="198"/>
      <c r="C1243" s="207"/>
      <c r="D1243" s="207"/>
      <c r="E1243" s="208" t="s">
        <v>862</v>
      </c>
      <c r="F1243" s="208"/>
      <c r="G1243" s="240"/>
      <c r="H1243" s="207"/>
      <c r="I1243" s="202"/>
      <c r="J1243" s="211"/>
      <c r="M1243" s="179">
        <f>IF(E1243="","",SUBTOTAL(3,$E$5:E1243))</f>
        <v>1071</v>
      </c>
    </row>
    <row r="1244" spans="1:13">
      <c r="A1244" s="324">
        <f>IF(C1244="","",COUNTA($C$4:C1244))</f>
        <v>142</v>
      </c>
      <c r="B1244" s="191" t="s">
        <v>863</v>
      </c>
      <c r="C1244" s="190" t="s">
        <v>321</v>
      </c>
      <c r="D1244" s="190" t="s">
        <v>6</v>
      </c>
      <c r="E1244" s="247"/>
      <c r="F1244" s="247"/>
      <c r="G1244" s="190" t="s">
        <v>18</v>
      </c>
      <c r="H1244" s="194" t="str">
        <f>IF(I1244&lt;&gt;"",IF(I1244&lt;=3,"Đơn giản",IF(I1244&lt;=7,"Trung bình","Phức tạp")),"")</f>
        <v>Trung bình</v>
      </c>
      <c r="I1244" s="310">
        <f>COUNTA(E1245:E1248)</f>
        <v>4</v>
      </c>
      <c r="J1244" s="211"/>
      <c r="M1244" s="179" t="str">
        <f>IF(E1244="","",SUBTOTAL(3,$E$5:E1244))</f>
        <v/>
      </c>
    </row>
    <row r="1245" spans="1:13" ht="33.6">
      <c r="A1245" s="323"/>
      <c r="B1245" s="198"/>
      <c r="C1245" s="207"/>
      <c r="D1245" s="207"/>
      <c r="E1245" s="208" t="s">
        <v>864</v>
      </c>
      <c r="F1245" s="208"/>
      <c r="G1245" s="240"/>
      <c r="H1245" s="207"/>
      <c r="I1245" s="202"/>
      <c r="J1245" s="211"/>
      <c r="M1245" s="179">
        <f>IF(E1245="","",SUBTOTAL(3,$E$5:E1245))</f>
        <v>1072</v>
      </c>
    </row>
    <row r="1246" spans="1:13">
      <c r="A1246" s="323"/>
      <c r="B1246" s="198"/>
      <c r="C1246" s="207"/>
      <c r="D1246" s="207"/>
      <c r="E1246" s="208" t="s">
        <v>865</v>
      </c>
      <c r="F1246" s="208"/>
      <c r="G1246" s="240"/>
      <c r="H1246" s="207"/>
      <c r="I1246" s="202"/>
      <c r="J1246" s="211"/>
      <c r="M1246" s="179">
        <f>IF(E1246="","",SUBTOTAL(3,$E$5:E1246))</f>
        <v>1073</v>
      </c>
    </row>
    <row r="1247" spans="1:13">
      <c r="A1247" s="323"/>
      <c r="B1247" s="198"/>
      <c r="C1247" s="207"/>
      <c r="D1247" s="207"/>
      <c r="E1247" s="208" t="s">
        <v>866</v>
      </c>
      <c r="F1247" s="208"/>
      <c r="G1247" s="240"/>
      <c r="H1247" s="207"/>
      <c r="I1247" s="186"/>
      <c r="J1247" s="248"/>
      <c r="M1247" s="179">
        <f>IF(E1247="","",SUBTOTAL(3,$E$5:E1247))</f>
        <v>1074</v>
      </c>
    </row>
    <row r="1248" spans="1:13">
      <c r="A1248" s="323"/>
      <c r="B1248" s="198"/>
      <c r="C1248" s="207"/>
      <c r="D1248" s="207"/>
      <c r="E1248" s="208" t="s">
        <v>867</v>
      </c>
      <c r="F1248" s="208"/>
      <c r="G1248" s="240"/>
      <c r="H1248" s="207"/>
      <c r="I1248" s="202"/>
      <c r="J1248" s="211"/>
      <c r="M1248" s="179">
        <f>IF(E1248="","",SUBTOTAL(3,$E$5:E1248))</f>
        <v>1075</v>
      </c>
    </row>
    <row r="1249" spans="1:13">
      <c r="A1249" s="324">
        <f>IF(C1249="","",COUNTA($C$4:C1249))</f>
        <v>143</v>
      </c>
      <c r="B1249" s="191" t="s">
        <v>868</v>
      </c>
      <c r="C1249" s="190" t="s">
        <v>869</v>
      </c>
      <c r="D1249" s="190" t="s">
        <v>6</v>
      </c>
      <c r="E1249" s="247"/>
      <c r="F1249" s="247"/>
      <c r="G1249" s="190" t="s">
        <v>18</v>
      </c>
      <c r="H1249" s="194" t="str">
        <f>IF(I1249&lt;&gt;"",IF(I1249&lt;=3,"Đơn giản",IF(I1249&lt;=7,"Trung bình","Phức tạp")),"")</f>
        <v>Trung bình</v>
      </c>
      <c r="I1249" s="310">
        <f>COUNTA(E1250:E1253)</f>
        <v>4</v>
      </c>
      <c r="J1249" s="211"/>
      <c r="M1249" s="179" t="str">
        <f>IF(E1249="","",SUBTOTAL(3,$E$5:E1249))</f>
        <v/>
      </c>
    </row>
    <row r="1250" spans="1:13">
      <c r="A1250" s="323"/>
      <c r="B1250" s="198"/>
      <c r="C1250" s="207"/>
      <c r="D1250" s="207"/>
      <c r="E1250" s="208" t="s">
        <v>870</v>
      </c>
      <c r="F1250" s="208"/>
      <c r="G1250" s="240"/>
      <c r="H1250" s="207"/>
      <c r="I1250" s="202"/>
      <c r="J1250" s="211"/>
      <c r="M1250" s="179">
        <f>IF(E1250="","",SUBTOTAL(3,$E$5:E1250))</f>
        <v>1076</v>
      </c>
    </row>
    <row r="1251" spans="1:13">
      <c r="A1251" s="323"/>
      <c r="B1251" s="198"/>
      <c r="C1251" s="207"/>
      <c r="D1251" s="207"/>
      <c r="E1251" s="208" t="s">
        <v>871</v>
      </c>
      <c r="F1251" s="208"/>
      <c r="G1251" s="240"/>
      <c r="H1251" s="207"/>
      <c r="I1251" s="202"/>
      <c r="J1251" s="211"/>
      <c r="M1251" s="179">
        <f>IF(E1251="","",SUBTOTAL(3,$E$5:E1251))</f>
        <v>1077</v>
      </c>
    </row>
    <row r="1252" spans="1:13">
      <c r="A1252" s="323"/>
      <c r="B1252" s="198"/>
      <c r="C1252" s="207"/>
      <c r="D1252" s="207"/>
      <c r="E1252" s="208" t="s">
        <v>872</v>
      </c>
      <c r="F1252" s="208"/>
      <c r="G1252" s="240"/>
      <c r="H1252" s="207"/>
      <c r="I1252" s="202"/>
      <c r="J1252" s="211"/>
      <c r="M1252" s="179">
        <f>IF(E1252="","",SUBTOTAL(3,$E$5:E1252))</f>
        <v>1078</v>
      </c>
    </row>
    <row r="1253" spans="1:13">
      <c r="A1253" s="323"/>
      <c r="B1253" s="198"/>
      <c r="C1253" s="207"/>
      <c r="D1253" s="207"/>
      <c r="E1253" s="208" t="s">
        <v>873</v>
      </c>
      <c r="F1253" s="208"/>
      <c r="G1253" s="240"/>
      <c r="H1253" s="207"/>
      <c r="I1253" s="202"/>
      <c r="J1253" s="211"/>
      <c r="M1253" s="179">
        <f>IF(E1253="","",SUBTOTAL(3,$E$5:E1253))</f>
        <v>1079</v>
      </c>
    </row>
    <row r="1254" spans="1:13">
      <c r="A1254" s="324">
        <f>IF(C1254="","",COUNTA($C$4:C1254))</f>
        <v>144</v>
      </c>
      <c r="B1254" s="191" t="s">
        <v>874</v>
      </c>
      <c r="C1254" s="190" t="s">
        <v>321</v>
      </c>
      <c r="D1254" s="190" t="s">
        <v>6</v>
      </c>
      <c r="E1254" s="247"/>
      <c r="F1254" s="247"/>
      <c r="G1254" s="190" t="s">
        <v>18</v>
      </c>
      <c r="H1254" s="194" t="str">
        <f>IF(I1254&lt;&gt;"",IF(I1254&lt;=3,"Đơn giản",IF(I1254&lt;=7,"Trung bình","Phức tạp")),"")</f>
        <v>Phức tạp</v>
      </c>
      <c r="I1254" s="310">
        <f>COUNTA(E1255:E1262)</f>
        <v>8</v>
      </c>
      <c r="J1254" s="211"/>
      <c r="M1254" s="179" t="str">
        <f>IF(E1254="","",SUBTOTAL(3,$E$5:E1254))</f>
        <v/>
      </c>
    </row>
    <row r="1255" spans="1:13">
      <c r="A1255" s="323"/>
      <c r="B1255" s="198"/>
      <c r="C1255" s="207"/>
      <c r="D1255" s="207"/>
      <c r="E1255" s="208" t="s">
        <v>875</v>
      </c>
      <c r="F1255" s="208"/>
      <c r="G1255" s="240"/>
      <c r="H1255" s="207"/>
      <c r="I1255" s="202"/>
      <c r="J1255" s="211"/>
      <c r="M1255" s="179">
        <f>IF(E1255="","",SUBTOTAL(3,$E$5:E1255))</f>
        <v>1080</v>
      </c>
    </row>
    <row r="1256" spans="1:13" s="189" customFormat="1">
      <c r="A1256" s="323"/>
      <c r="B1256" s="198"/>
      <c r="C1256" s="207"/>
      <c r="D1256" s="207"/>
      <c r="E1256" s="208" t="s">
        <v>876</v>
      </c>
      <c r="F1256" s="208"/>
      <c r="G1256" s="240"/>
      <c r="H1256" s="207"/>
      <c r="I1256" s="234"/>
      <c r="J1256" s="242"/>
      <c r="K1256" s="177"/>
      <c r="M1256" s="179">
        <f>IF(E1256="","",SUBTOTAL(3,$E$5:E1256))</f>
        <v>1081</v>
      </c>
    </row>
    <row r="1257" spans="1:13">
      <c r="A1257" s="323"/>
      <c r="B1257" s="198"/>
      <c r="C1257" s="207"/>
      <c r="D1257" s="207"/>
      <c r="E1257" s="208" t="s">
        <v>877</v>
      </c>
      <c r="F1257" s="208"/>
      <c r="G1257" s="240"/>
      <c r="H1257" s="207"/>
      <c r="I1257" s="186"/>
      <c r="J1257" s="248"/>
      <c r="M1257" s="179">
        <f>IF(E1257="","",SUBTOTAL(3,$E$5:E1257))</f>
        <v>1082</v>
      </c>
    </row>
    <row r="1258" spans="1:13">
      <c r="A1258" s="323"/>
      <c r="B1258" s="198"/>
      <c r="C1258" s="207"/>
      <c r="D1258" s="207"/>
      <c r="E1258" s="208" t="s">
        <v>878</v>
      </c>
      <c r="F1258" s="208"/>
      <c r="G1258" s="240"/>
      <c r="H1258" s="207"/>
      <c r="I1258" s="202"/>
      <c r="J1258" s="211"/>
      <c r="M1258" s="179">
        <f>IF(E1258="","",SUBTOTAL(3,$E$5:E1258))</f>
        <v>1083</v>
      </c>
    </row>
    <row r="1259" spans="1:13">
      <c r="A1259" s="323"/>
      <c r="B1259" s="198"/>
      <c r="C1259" s="207"/>
      <c r="D1259" s="207"/>
      <c r="E1259" s="208" t="s">
        <v>879</v>
      </c>
      <c r="F1259" s="208"/>
      <c r="G1259" s="240"/>
      <c r="H1259" s="207"/>
      <c r="I1259" s="202"/>
      <c r="J1259" s="211"/>
      <c r="M1259" s="179">
        <f>IF(E1259="","",SUBTOTAL(3,$E$5:E1259))</f>
        <v>1084</v>
      </c>
    </row>
    <row r="1260" spans="1:13">
      <c r="A1260" s="323"/>
      <c r="B1260" s="198"/>
      <c r="C1260" s="207"/>
      <c r="D1260" s="207"/>
      <c r="E1260" s="208" t="s">
        <v>880</v>
      </c>
      <c r="F1260" s="208"/>
      <c r="G1260" s="240"/>
      <c r="H1260" s="207"/>
      <c r="I1260" s="202"/>
      <c r="J1260" s="211"/>
      <c r="M1260" s="179">
        <f>IF(E1260="","",SUBTOTAL(3,$E$5:E1260))</f>
        <v>1085</v>
      </c>
    </row>
    <row r="1261" spans="1:13">
      <c r="A1261" s="323"/>
      <c r="B1261" s="198"/>
      <c r="C1261" s="207"/>
      <c r="D1261" s="207"/>
      <c r="E1261" s="208" t="s">
        <v>881</v>
      </c>
      <c r="F1261" s="208"/>
      <c r="G1261" s="240"/>
      <c r="H1261" s="207"/>
      <c r="I1261" s="202"/>
      <c r="J1261" s="211"/>
      <c r="M1261" s="179">
        <f>IF(E1261="","",SUBTOTAL(3,$E$5:E1261))</f>
        <v>1086</v>
      </c>
    </row>
    <row r="1262" spans="1:13">
      <c r="A1262" s="323"/>
      <c r="B1262" s="198"/>
      <c r="C1262" s="207"/>
      <c r="D1262" s="207"/>
      <c r="E1262" s="208" t="s">
        <v>882</v>
      </c>
      <c r="F1262" s="208"/>
      <c r="G1262" s="240"/>
      <c r="H1262" s="207"/>
      <c r="I1262" s="202"/>
      <c r="J1262" s="211"/>
      <c r="M1262" s="179">
        <f>IF(E1262="","",SUBTOTAL(3,$E$5:E1262))</f>
        <v>1087</v>
      </c>
    </row>
    <row r="1263" spans="1:13" ht="33.6">
      <c r="A1263" s="324">
        <f>IF(C1263="","",COUNTA($C$4:C1263))</f>
        <v>145</v>
      </c>
      <c r="B1263" s="191" t="s">
        <v>883</v>
      </c>
      <c r="C1263" s="190" t="s">
        <v>321</v>
      </c>
      <c r="D1263" s="190" t="s">
        <v>6</v>
      </c>
      <c r="E1263" s="247"/>
      <c r="F1263" s="247"/>
      <c r="G1263" s="190" t="s">
        <v>18</v>
      </c>
      <c r="H1263" s="194" t="str">
        <f>IF(I1263&lt;&gt;"",IF(I1263&lt;=3,"Đơn giản",IF(I1263&lt;=7,"Trung bình","Phức tạp")),"")</f>
        <v>Phức tạp</v>
      </c>
      <c r="I1263" s="310">
        <f>COUNTA(E1264:E1274)</f>
        <v>11</v>
      </c>
      <c r="J1263" s="211"/>
      <c r="M1263" s="179" t="str">
        <f>IF(E1263="","",SUBTOTAL(3,$E$5:E1263))</f>
        <v/>
      </c>
    </row>
    <row r="1264" spans="1:13">
      <c r="A1264" s="323"/>
      <c r="B1264" s="198"/>
      <c r="C1264" s="207"/>
      <c r="D1264" s="207"/>
      <c r="E1264" s="208" t="s">
        <v>884</v>
      </c>
      <c r="F1264" s="208"/>
      <c r="G1264" s="240"/>
      <c r="H1264" s="207"/>
      <c r="I1264" s="202"/>
      <c r="J1264" s="211"/>
      <c r="M1264" s="179">
        <f>IF(E1264="","",SUBTOTAL(3,$E$5:E1264))</f>
        <v>1088</v>
      </c>
    </row>
    <row r="1265" spans="1:13">
      <c r="A1265" s="323"/>
      <c r="B1265" s="198"/>
      <c r="C1265" s="207"/>
      <c r="D1265" s="207"/>
      <c r="E1265" s="208" t="s">
        <v>885</v>
      </c>
      <c r="F1265" s="208"/>
      <c r="G1265" s="240"/>
      <c r="H1265" s="207"/>
      <c r="I1265" s="202"/>
      <c r="J1265" s="211"/>
      <c r="M1265" s="179">
        <f>IF(E1265="","",SUBTOTAL(3,$E$5:E1265))</f>
        <v>1089</v>
      </c>
    </row>
    <row r="1266" spans="1:13">
      <c r="A1266" s="323"/>
      <c r="B1266" s="198"/>
      <c r="C1266" s="207"/>
      <c r="D1266" s="207"/>
      <c r="E1266" s="208" t="s">
        <v>886</v>
      </c>
      <c r="F1266" s="208"/>
      <c r="G1266" s="240"/>
      <c r="H1266" s="207"/>
      <c r="I1266" s="186"/>
      <c r="J1266" s="248"/>
      <c r="M1266" s="179">
        <f>IF(E1266="","",SUBTOTAL(3,$E$5:E1266))</f>
        <v>1090</v>
      </c>
    </row>
    <row r="1267" spans="1:13" ht="33.6">
      <c r="A1267" s="323"/>
      <c r="B1267" s="198"/>
      <c r="C1267" s="207"/>
      <c r="D1267" s="207"/>
      <c r="E1267" s="208" t="s">
        <v>887</v>
      </c>
      <c r="F1267" s="208"/>
      <c r="G1267" s="240"/>
      <c r="H1267" s="207"/>
      <c r="I1267" s="202"/>
      <c r="J1267" s="211"/>
      <c r="M1267" s="179">
        <f>IF(E1267="","",SUBTOTAL(3,$E$5:E1267))</f>
        <v>1091</v>
      </c>
    </row>
    <row r="1268" spans="1:13">
      <c r="A1268" s="323"/>
      <c r="B1268" s="198"/>
      <c r="C1268" s="207"/>
      <c r="D1268" s="207"/>
      <c r="E1268" s="208" t="s">
        <v>888</v>
      </c>
      <c r="F1268" s="208"/>
      <c r="G1268" s="240"/>
      <c r="H1268" s="207"/>
      <c r="I1268" s="202"/>
      <c r="J1268" s="211"/>
      <c r="M1268" s="179">
        <f>IF(E1268="","",SUBTOTAL(3,$E$5:E1268))</f>
        <v>1092</v>
      </c>
    </row>
    <row r="1269" spans="1:13" ht="33.6">
      <c r="A1269" s="323"/>
      <c r="B1269" s="198"/>
      <c r="C1269" s="207"/>
      <c r="D1269" s="207"/>
      <c r="E1269" s="208" t="s">
        <v>889</v>
      </c>
      <c r="F1269" s="208"/>
      <c r="G1269" s="240"/>
      <c r="H1269" s="207"/>
      <c r="I1269" s="202"/>
      <c r="J1269" s="211"/>
      <c r="M1269" s="179">
        <f>IF(E1269="","",SUBTOTAL(3,$E$5:E1269))</f>
        <v>1093</v>
      </c>
    </row>
    <row r="1270" spans="1:13">
      <c r="A1270" s="323"/>
      <c r="B1270" s="198"/>
      <c r="C1270" s="207"/>
      <c r="D1270" s="207"/>
      <c r="E1270" s="208" t="s">
        <v>890</v>
      </c>
      <c r="F1270" s="208"/>
      <c r="G1270" s="240"/>
      <c r="H1270" s="207"/>
      <c r="I1270" s="202"/>
      <c r="J1270" s="211"/>
      <c r="M1270" s="179">
        <f>IF(E1270="","",SUBTOTAL(3,$E$5:E1270))</f>
        <v>1094</v>
      </c>
    </row>
    <row r="1271" spans="1:13">
      <c r="A1271" s="323"/>
      <c r="B1271" s="198"/>
      <c r="C1271" s="207"/>
      <c r="D1271" s="207"/>
      <c r="E1271" s="208" t="s">
        <v>891</v>
      </c>
      <c r="F1271" s="208"/>
      <c r="G1271" s="240"/>
      <c r="H1271" s="207"/>
      <c r="I1271" s="202"/>
      <c r="J1271" s="211"/>
      <c r="M1271" s="179">
        <f>IF(E1271="","",SUBTOTAL(3,$E$5:E1271))</f>
        <v>1095</v>
      </c>
    </row>
    <row r="1272" spans="1:13">
      <c r="A1272" s="323"/>
      <c r="B1272" s="198"/>
      <c r="C1272" s="207"/>
      <c r="D1272" s="207"/>
      <c r="E1272" s="208" t="s">
        <v>892</v>
      </c>
      <c r="F1272" s="208"/>
      <c r="G1272" s="240"/>
      <c r="H1272" s="207"/>
      <c r="I1272" s="202"/>
      <c r="J1272" s="211"/>
      <c r="M1272" s="179">
        <f>IF(E1272="","",SUBTOTAL(3,$E$5:E1272))</f>
        <v>1096</v>
      </c>
    </row>
    <row r="1273" spans="1:13">
      <c r="A1273" s="323"/>
      <c r="B1273" s="198"/>
      <c r="C1273" s="207"/>
      <c r="D1273" s="207"/>
      <c r="E1273" s="208" t="s">
        <v>893</v>
      </c>
      <c r="F1273" s="208"/>
      <c r="G1273" s="240"/>
      <c r="H1273" s="207"/>
      <c r="I1273" s="202"/>
      <c r="J1273" s="211"/>
      <c r="M1273" s="179">
        <f>IF(E1273="","",SUBTOTAL(3,$E$5:E1273))</f>
        <v>1097</v>
      </c>
    </row>
    <row r="1274" spans="1:13">
      <c r="A1274" s="323"/>
      <c r="B1274" s="198"/>
      <c r="C1274" s="207"/>
      <c r="D1274" s="207"/>
      <c r="E1274" s="208" t="s">
        <v>894</v>
      </c>
      <c r="F1274" s="208"/>
      <c r="G1274" s="240"/>
      <c r="H1274" s="207"/>
      <c r="I1274" s="202"/>
      <c r="J1274" s="211"/>
      <c r="M1274" s="179">
        <f>IF(E1274="","",SUBTOTAL(3,$E$5:E1274))</f>
        <v>1098</v>
      </c>
    </row>
    <row r="1275" spans="1:13">
      <c r="A1275" s="324">
        <f>IF(C1275="","",COUNTA($C$4:C1275))</f>
        <v>146</v>
      </c>
      <c r="B1275" s="191" t="s">
        <v>895</v>
      </c>
      <c r="C1275" s="190" t="s">
        <v>321</v>
      </c>
      <c r="D1275" s="190" t="s">
        <v>6</v>
      </c>
      <c r="E1275" s="247"/>
      <c r="F1275" s="247"/>
      <c r="G1275" s="190" t="s">
        <v>18</v>
      </c>
      <c r="H1275" s="194" t="str">
        <f>IF(I1275&lt;&gt;"",IF(I1275&lt;=3,"Đơn giản",IF(I1275&lt;=7,"Trung bình","Phức tạp")),"")</f>
        <v>Trung bình</v>
      </c>
      <c r="I1275" s="310">
        <f>COUNTA(E1276:E1279)</f>
        <v>4</v>
      </c>
      <c r="J1275" s="248"/>
      <c r="M1275" s="179" t="str">
        <f>IF(E1275="","",SUBTOTAL(3,$E$5:E1275))</f>
        <v/>
      </c>
    </row>
    <row r="1276" spans="1:13">
      <c r="A1276" s="323"/>
      <c r="B1276" s="198"/>
      <c r="C1276" s="207"/>
      <c r="D1276" s="207"/>
      <c r="E1276" s="208" t="s">
        <v>896</v>
      </c>
      <c r="F1276" s="208"/>
      <c r="G1276" s="240"/>
      <c r="H1276" s="207"/>
      <c r="I1276" s="202"/>
      <c r="J1276" s="211"/>
      <c r="M1276" s="179">
        <f>IF(E1276="","",SUBTOTAL(3,$E$5:E1276))</f>
        <v>1099</v>
      </c>
    </row>
    <row r="1277" spans="1:13">
      <c r="A1277" s="323"/>
      <c r="B1277" s="198"/>
      <c r="C1277" s="207"/>
      <c r="D1277" s="207"/>
      <c r="E1277" s="208" t="s">
        <v>897</v>
      </c>
      <c r="F1277" s="208"/>
      <c r="G1277" s="240"/>
      <c r="H1277" s="207"/>
      <c r="I1277" s="202"/>
      <c r="J1277" s="211"/>
      <c r="M1277" s="179">
        <f>IF(E1277="","",SUBTOTAL(3,$E$5:E1277))</f>
        <v>1100</v>
      </c>
    </row>
    <row r="1278" spans="1:13">
      <c r="A1278" s="323"/>
      <c r="B1278" s="198"/>
      <c r="C1278" s="207"/>
      <c r="D1278" s="207"/>
      <c r="E1278" s="208" t="s">
        <v>898</v>
      </c>
      <c r="F1278" s="208"/>
      <c r="G1278" s="240"/>
      <c r="H1278" s="207"/>
      <c r="I1278" s="202"/>
      <c r="J1278" s="211"/>
      <c r="M1278" s="179">
        <f>IF(E1278="","",SUBTOTAL(3,$E$5:E1278))</f>
        <v>1101</v>
      </c>
    </row>
    <row r="1279" spans="1:13" ht="33.6">
      <c r="A1279" s="323"/>
      <c r="B1279" s="198"/>
      <c r="C1279" s="207"/>
      <c r="D1279" s="207"/>
      <c r="E1279" s="208" t="s">
        <v>899</v>
      </c>
      <c r="F1279" s="208"/>
      <c r="G1279" s="240"/>
      <c r="H1279" s="207"/>
      <c r="I1279" s="202"/>
      <c r="J1279" s="211"/>
      <c r="M1279" s="179">
        <f>IF(E1279="","",SUBTOTAL(3,$E$5:E1279))</f>
        <v>1102</v>
      </c>
    </row>
    <row r="1280" spans="1:13" ht="33.6">
      <c r="A1280" s="324">
        <f>IF(C1280="","",COUNTA($C$4:C1280))</f>
        <v>147</v>
      </c>
      <c r="B1280" s="191" t="s">
        <v>900</v>
      </c>
      <c r="C1280" s="190" t="s">
        <v>321</v>
      </c>
      <c r="D1280" s="190" t="s">
        <v>6</v>
      </c>
      <c r="E1280" s="247"/>
      <c r="F1280" s="247"/>
      <c r="G1280" s="190" t="s">
        <v>18</v>
      </c>
      <c r="H1280" s="194" t="str">
        <f>IF(I1280&lt;&gt;"",IF(I1280&lt;=3,"Đơn giản",IF(I1280&lt;=7,"Trung bình","Phức tạp")),"")</f>
        <v>Phức tạp</v>
      </c>
      <c r="I1280" s="310">
        <f>COUNTA(E1281:E1288)</f>
        <v>8</v>
      </c>
      <c r="J1280" s="211"/>
      <c r="M1280" s="179" t="str">
        <f>IF(E1280="","",SUBTOTAL(3,$E$5:E1280))</f>
        <v/>
      </c>
    </row>
    <row r="1281" spans="1:13">
      <c r="A1281" s="323"/>
      <c r="B1281" s="198"/>
      <c r="C1281" s="207"/>
      <c r="D1281" s="207"/>
      <c r="E1281" s="208" t="s">
        <v>901</v>
      </c>
      <c r="F1281" s="208"/>
      <c r="G1281" s="240"/>
      <c r="H1281" s="207"/>
      <c r="I1281" s="202"/>
      <c r="J1281" s="211"/>
      <c r="M1281" s="179">
        <f>IF(E1281="","",SUBTOTAL(3,$E$5:E1281))</f>
        <v>1103</v>
      </c>
    </row>
    <row r="1282" spans="1:13">
      <c r="A1282" s="323"/>
      <c r="B1282" s="198"/>
      <c r="C1282" s="207"/>
      <c r="D1282" s="207"/>
      <c r="E1282" s="208" t="s">
        <v>902</v>
      </c>
      <c r="F1282" s="208"/>
      <c r="G1282" s="240"/>
      <c r="H1282" s="207"/>
      <c r="I1282" s="202"/>
      <c r="J1282" s="211"/>
      <c r="M1282" s="179">
        <f>IF(E1282="","",SUBTOTAL(3,$E$5:E1282))</f>
        <v>1104</v>
      </c>
    </row>
    <row r="1283" spans="1:13">
      <c r="A1283" s="323"/>
      <c r="B1283" s="198"/>
      <c r="C1283" s="207"/>
      <c r="D1283" s="207"/>
      <c r="E1283" s="208" t="s">
        <v>903</v>
      </c>
      <c r="F1283" s="208"/>
      <c r="G1283" s="240"/>
      <c r="H1283" s="207"/>
      <c r="I1283" s="202"/>
      <c r="J1283" s="211"/>
      <c r="M1283" s="179">
        <f>IF(E1283="","",SUBTOTAL(3,$E$5:E1283))</f>
        <v>1105</v>
      </c>
    </row>
    <row r="1284" spans="1:13">
      <c r="A1284" s="323"/>
      <c r="B1284" s="198"/>
      <c r="C1284" s="207"/>
      <c r="D1284" s="207"/>
      <c r="E1284" s="208" t="s">
        <v>904</v>
      </c>
      <c r="F1284" s="208"/>
      <c r="G1284" s="240"/>
      <c r="H1284" s="207"/>
      <c r="I1284" s="186"/>
      <c r="J1284" s="248"/>
      <c r="M1284" s="179">
        <f>IF(E1284="","",SUBTOTAL(3,$E$5:E1284))</f>
        <v>1106</v>
      </c>
    </row>
    <row r="1285" spans="1:13">
      <c r="A1285" s="323"/>
      <c r="B1285" s="198"/>
      <c r="C1285" s="207"/>
      <c r="D1285" s="207"/>
      <c r="E1285" s="208" t="s">
        <v>905</v>
      </c>
      <c r="F1285" s="208"/>
      <c r="G1285" s="240"/>
      <c r="H1285" s="207"/>
      <c r="I1285" s="202"/>
      <c r="J1285" s="211"/>
      <c r="M1285" s="179">
        <f>IF(E1285="","",SUBTOTAL(3,$E$5:E1285))</f>
        <v>1107</v>
      </c>
    </row>
    <row r="1286" spans="1:13">
      <c r="A1286" s="323"/>
      <c r="B1286" s="198"/>
      <c r="C1286" s="207"/>
      <c r="D1286" s="207"/>
      <c r="E1286" s="208" t="s">
        <v>906</v>
      </c>
      <c r="F1286" s="208"/>
      <c r="G1286" s="240"/>
      <c r="H1286" s="207"/>
      <c r="I1286" s="202"/>
      <c r="J1286" s="211"/>
      <c r="M1286" s="179">
        <f>IF(E1286="","",SUBTOTAL(3,$E$5:E1286))</f>
        <v>1108</v>
      </c>
    </row>
    <row r="1287" spans="1:13">
      <c r="A1287" s="323"/>
      <c r="B1287" s="198"/>
      <c r="C1287" s="207"/>
      <c r="D1287" s="207"/>
      <c r="E1287" s="208" t="s">
        <v>907</v>
      </c>
      <c r="F1287" s="208"/>
      <c r="G1287" s="240"/>
      <c r="H1287" s="207"/>
      <c r="I1287" s="202"/>
      <c r="J1287" s="211"/>
      <c r="M1287" s="179">
        <f>IF(E1287="","",SUBTOTAL(3,$E$5:E1287))</f>
        <v>1109</v>
      </c>
    </row>
    <row r="1288" spans="1:13">
      <c r="A1288" s="323"/>
      <c r="B1288" s="198"/>
      <c r="C1288" s="207"/>
      <c r="D1288" s="207"/>
      <c r="E1288" s="208" t="s">
        <v>908</v>
      </c>
      <c r="F1288" s="208"/>
      <c r="G1288" s="240"/>
      <c r="H1288" s="207"/>
      <c r="I1288" s="202"/>
      <c r="J1288" s="211"/>
      <c r="M1288" s="179">
        <f>IF(E1288="","",SUBTOTAL(3,$E$5:E1288))</f>
        <v>1110</v>
      </c>
    </row>
    <row r="1289" spans="1:13">
      <c r="A1289" s="324">
        <f>IF(C1289="","",COUNTA($C$4:C1289))</f>
        <v>148</v>
      </c>
      <c r="B1289" s="191" t="s">
        <v>909</v>
      </c>
      <c r="C1289" s="190" t="s">
        <v>321</v>
      </c>
      <c r="D1289" s="190" t="s">
        <v>6</v>
      </c>
      <c r="E1289" s="247"/>
      <c r="F1289" s="247"/>
      <c r="G1289" s="190" t="s">
        <v>18</v>
      </c>
      <c r="H1289" s="194" t="str">
        <f>IF(I1289&lt;&gt;"",IF(I1289&lt;=3,"Đơn giản",IF(I1289&lt;=7,"Trung bình","Phức tạp")),"")</f>
        <v>Phức tạp</v>
      </c>
      <c r="I1289" s="310">
        <f>COUNTA(E1290:E1298)</f>
        <v>9</v>
      </c>
      <c r="J1289" s="211"/>
      <c r="M1289" s="179" t="str">
        <f>IF(E1289="","",SUBTOTAL(3,$E$5:E1289))</f>
        <v/>
      </c>
    </row>
    <row r="1290" spans="1:13" ht="33.6">
      <c r="A1290" s="323"/>
      <c r="B1290" s="198"/>
      <c r="C1290" s="207"/>
      <c r="D1290" s="207"/>
      <c r="E1290" s="208" t="s">
        <v>910</v>
      </c>
      <c r="F1290" s="208"/>
      <c r="G1290" s="240"/>
      <c r="H1290" s="207"/>
      <c r="I1290" s="202"/>
      <c r="J1290" s="211"/>
      <c r="M1290" s="179">
        <f>IF(E1290="","",SUBTOTAL(3,$E$5:E1290))</f>
        <v>1111</v>
      </c>
    </row>
    <row r="1291" spans="1:13">
      <c r="A1291" s="323"/>
      <c r="B1291" s="198"/>
      <c r="C1291" s="207"/>
      <c r="D1291" s="207"/>
      <c r="E1291" s="208" t="s">
        <v>911</v>
      </c>
      <c r="F1291" s="208"/>
      <c r="G1291" s="240"/>
      <c r="H1291" s="207"/>
      <c r="I1291" s="202"/>
      <c r="J1291" s="211"/>
      <c r="M1291" s="179">
        <f>IF(E1291="","",SUBTOTAL(3,$E$5:E1291))</f>
        <v>1112</v>
      </c>
    </row>
    <row r="1292" spans="1:13">
      <c r="A1292" s="323"/>
      <c r="B1292" s="198"/>
      <c r="C1292" s="207"/>
      <c r="D1292" s="207"/>
      <c r="E1292" s="208" t="s">
        <v>912</v>
      </c>
      <c r="F1292" s="208"/>
      <c r="G1292" s="240"/>
      <c r="H1292" s="207"/>
      <c r="I1292" s="202"/>
      <c r="J1292" s="211"/>
      <c r="M1292" s="179">
        <f>IF(E1292="","",SUBTOTAL(3,$E$5:E1292))</f>
        <v>1113</v>
      </c>
    </row>
    <row r="1293" spans="1:13">
      <c r="A1293" s="323"/>
      <c r="B1293" s="198"/>
      <c r="C1293" s="207"/>
      <c r="D1293" s="207"/>
      <c r="E1293" s="208" t="s">
        <v>913</v>
      </c>
      <c r="F1293" s="208"/>
      <c r="G1293" s="240"/>
      <c r="H1293" s="207"/>
      <c r="I1293" s="186"/>
      <c r="J1293" s="248"/>
      <c r="M1293" s="179">
        <f>IF(E1293="","",SUBTOTAL(3,$E$5:E1293))</f>
        <v>1114</v>
      </c>
    </row>
    <row r="1294" spans="1:13">
      <c r="A1294" s="323"/>
      <c r="B1294" s="198"/>
      <c r="C1294" s="207"/>
      <c r="D1294" s="207"/>
      <c r="E1294" s="208" t="s">
        <v>914</v>
      </c>
      <c r="F1294" s="208"/>
      <c r="G1294" s="240"/>
      <c r="H1294" s="207"/>
      <c r="I1294" s="202"/>
      <c r="J1294" s="211"/>
      <c r="M1294" s="179">
        <f>IF(E1294="","",SUBTOTAL(3,$E$5:E1294))</f>
        <v>1115</v>
      </c>
    </row>
    <row r="1295" spans="1:13">
      <c r="A1295" s="323"/>
      <c r="B1295" s="198"/>
      <c r="C1295" s="207"/>
      <c r="D1295" s="207"/>
      <c r="E1295" s="208" t="s">
        <v>915</v>
      </c>
      <c r="F1295" s="208"/>
      <c r="G1295" s="240"/>
      <c r="H1295" s="207"/>
      <c r="I1295" s="202"/>
      <c r="J1295" s="211"/>
      <c r="M1295" s="179">
        <f>IF(E1295="","",SUBTOTAL(3,$E$5:E1295))</f>
        <v>1116</v>
      </c>
    </row>
    <row r="1296" spans="1:13">
      <c r="A1296" s="323"/>
      <c r="B1296" s="198"/>
      <c r="C1296" s="207"/>
      <c r="D1296" s="207"/>
      <c r="E1296" s="208" t="s">
        <v>916</v>
      </c>
      <c r="F1296" s="208"/>
      <c r="G1296" s="240"/>
      <c r="H1296" s="207"/>
      <c r="I1296" s="202"/>
      <c r="J1296" s="211"/>
      <c r="M1296" s="179">
        <f>IF(E1296="","",SUBTOTAL(3,$E$5:E1296))</f>
        <v>1117</v>
      </c>
    </row>
    <row r="1297" spans="1:13">
      <c r="A1297" s="323"/>
      <c r="B1297" s="198"/>
      <c r="C1297" s="207"/>
      <c r="D1297" s="207"/>
      <c r="E1297" s="208" t="s">
        <v>917</v>
      </c>
      <c r="F1297" s="208"/>
      <c r="G1297" s="240"/>
      <c r="H1297" s="207"/>
      <c r="I1297" s="202"/>
      <c r="J1297" s="211"/>
      <c r="M1297" s="179">
        <f>IF(E1297="","",SUBTOTAL(3,$E$5:E1297))</f>
        <v>1118</v>
      </c>
    </row>
    <row r="1298" spans="1:13" ht="33.6">
      <c r="A1298" s="323"/>
      <c r="B1298" s="198"/>
      <c r="C1298" s="207"/>
      <c r="D1298" s="207"/>
      <c r="E1298" s="208" t="s">
        <v>918</v>
      </c>
      <c r="F1298" s="208"/>
      <c r="G1298" s="240"/>
      <c r="H1298" s="207"/>
      <c r="I1298" s="202"/>
      <c r="J1298" s="211"/>
      <c r="M1298" s="179">
        <f>IF(E1298="","",SUBTOTAL(3,$E$5:E1298))</f>
        <v>1119</v>
      </c>
    </row>
    <row r="1299" spans="1:13">
      <c r="A1299" s="324">
        <f>IF(C1299="","",COUNTA($C$4:C1299))</f>
        <v>149</v>
      </c>
      <c r="B1299" s="191" t="s">
        <v>919</v>
      </c>
      <c r="C1299" s="190" t="s">
        <v>321</v>
      </c>
      <c r="D1299" s="190" t="s">
        <v>6</v>
      </c>
      <c r="E1299" s="247"/>
      <c r="F1299" s="247"/>
      <c r="G1299" s="190" t="s">
        <v>18</v>
      </c>
      <c r="H1299" s="194" t="str">
        <f>IF(I1299&lt;&gt;"",IF(I1299&lt;=3,"Đơn giản",IF(I1299&lt;=7,"Trung bình","Phức tạp")),"")</f>
        <v>Phức tạp</v>
      </c>
      <c r="I1299" s="310">
        <f>COUNTA(E1300:E1307)</f>
        <v>8</v>
      </c>
      <c r="J1299" s="211"/>
      <c r="M1299" s="179" t="str">
        <f>IF(E1299="","",SUBTOTAL(3,$E$5:E1299))</f>
        <v/>
      </c>
    </row>
    <row r="1300" spans="1:13">
      <c r="A1300" s="323"/>
      <c r="B1300" s="198"/>
      <c r="C1300" s="207"/>
      <c r="D1300" s="207"/>
      <c r="E1300" s="208" t="s">
        <v>920</v>
      </c>
      <c r="F1300" s="208"/>
      <c r="G1300" s="240"/>
      <c r="H1300" s="207"/>
      <c r="I1300" s="202"/>
      <c r="J1300" s="211"/>
      <c r="M1300" s="179">
        <f>IF(E1300="","",SUBTOTAL(3,$E$5:E1300))</f>
        <v>1120</v>
      </c>
    </row>
    <row r="1301" spans="1:13">
      <c r="A1301" s="323"/>
      <c r="B1301" s="198"/>
      <c r="C1301" s="207"/>
      <c r="D1301" s="207"/>
      <c r="E1301" s="208" t="s">
        <v>921</v>
      </c>
      <c r="F1301" s="208"/>
      <c r="G1301" s="240"/>
      <c r="H1301" s="207"/>
      <c r="I1301" s="202"/>
      <c r="J1301" s="211"/>
      <c r="M1301" s="179">
        <f>IF(E1301="","",SUBTOTAL(3,$E$5:E1301))</f>
        <v>1121</v>
      </c>
    </row>
    <row r="1302" spans="1:13">
      <c r="A1302" s="323"/>
      <c r="B1302" s="198"/>
      <c r="C1302" s="207"/>
      <c r="D1302" s="207"/>
      <c r="E1302" s="208" t="s">
        <v>922</v>
      </c>
      <c r="F1302" s="208"/>
      <c r="G1302" s="240"/>
      <c r="H1302" s="207"/>
      <c r="I1302" s="186"/>
      <c r="J1302" s="248"/>
      <c r="M1302" s="179">
        <f>IF(E1302="","",SUBTOTAL(3,$E$5:E1302))</f>
        <v>1122</v>
      </c>
    </row>
    <row r="1303" spans="1:13">
      <c r="A1303" s="323"/>
      <c r="B1303" s="198"/>
      <c r="C1303" s="207"/>
      <c r="D1303" s="207"/>
      <c r="E1303" s="208" t="s">
        <v>923</v>
      </c>
      <c r="F1303" s="208"/>
      <c r="G1303" s="240"/>
      <c r="H1303" s="207"/>
      <c r="I1303" s="202"/>
      <c r="J1303" s="211"/>
      <c r="M1303" s="179">
        <f>IF(E1303="","",SUBTOTAL(3,$E$5:E1303))</f>
        <v>1123</v>
      </c>
    </row>
    <row r="1304" spans="1:13">
      <c r="A1304" s="323"/>
      <c r="B1304" s="198"/>
      <c r="C1304" s="207"/>
      <c r="D1304" s="207"/>
      <c r="E1304" s="208" t="s">
        <v>924</v>
      </c>
      <c r="F1304" s="208"/>
      <c r="G1304" s="240"/>
      <c r="H1304" s="207"/>
      <c r="I1304" s="202"/>
      <c r="J1304" s="211"/>
      <c r="M1304" s="179">
        <f>IF(E1304="","",SUBTOTAL(3,$E$5:E1304))</f>
        <v>1124</v>
      </c>
    </row>
    <row r="1305" spans="1:13" ht="33.6">
      <c r="A1305" s="323"/>
      <c r="B1305" s="198"/>
      <c r="C1305" s="207"/>
      <c r="D1305" s="207"/>
      <c r="E1305" s="208" t="s">
        <v>925</v>
      </c>
      <c r="F1305" s="208"/>
      <c r="G1305" s="240"/>
      <c r="H1305" s="207"/>
      <c r="I1305" s="202"/>
      <c r="J1305" s="211"/>
      <c r="M1305" s="179">
        <f>IF(E1305="","",SUBTOTAL(3,$E$5:E1305))</f>
        <v>1125</v>
      </c>
    </row>
    <row r="1306" spans="1:13">
      <c r="A1306" s="323"/>
      <c r="B1306" s="198"/>
      <c r="C1306" s="207"/>
      <c r="D1306" s="207"/>
      <c r="E1306" s="208" t="s">
        <v>926</v>
      </c>
      <c r="F1306" s="208"/>
      <c r="G1306" s="240"/>
      <c r="H1306" s="207"/>
      <c r="I1306" s="202"/>
      <c r="J1306" s="211"/>
      <c r="M1306" s="179">
        <f>IF(E1306="","",SUBTOTAL(3,$E$5:E1306))</f>
        <v>1126</v>
      </c>
    </row>
    <row r="1307" spans="1:13">
      <c r="A1307" s="323"/>
      <c r="B1307" s="198"/>
      <c r="C1307" s="207"/>
      <c r="D1307" s="207"/>
      <c r="E1307" s="208" t="s">
        <v>927</v>
      </c>
      <c r="F1307" s="208"/>
      <c r="G1307" s="240"/>
      <c r="H1307" s="207"/>
      <c r="I1307" s="202"/>
      <c r="J1307" s="211"/>
      <c r="M1307" s="179">
        <f>IF(E1307="","",SUBTOTAL(3,$E$5:E1307))</f>
        <v>1127</v>
      </c>
    </row>
    <row r="1308" spans="1:13">
      <c r="A1308" s="324">
        <f>IF(C1308="","",COUNTA($C$4:C1308))</f>
        <v>150</v>
      </c>
      <c r="B1308" s="191" t="s">
        <v>928</v>
      </c>
      <c r="C1308" s="190" t="s">
        <v>321</v>
      </c>
      <c r="D1308" s="190" t="s">
        <v>6</v>
      </c>
      <c r="E1308" s="247"/>
      <c r="F1308" s="247"/>
      <c r="G1308" s="190" t="s">
        <v>18</v>
      </c>
      <c r="H1308" s="194" t="str">
        <f>IF(I1308&lt;&gt;"",IF(I1308&lt;=3,"Đơn giản",IF(I1308&lt;=7,"Trung bình","Phức tạp")),"")</f>
        <v>Trung bình</v>
      </c>
      <c r="I1308" s="310">
        <f>COUNTA(E1309:E1313)</f>
        <v>5</v>
      </c>
      <c r="J1308" s="211"/>
      <c r="M1308" s="179" t="str">
        <f>IF(E1308="","",SUBTOTAL(3,$E$5:E1308))</f>
        <v/>
      </c>
    </row>
    <row r="1309" spans="1:13">
      <c r="A1309" s="323"/>
      <c r="B1309" s="198"/>
      <c r="C1309" s="207"/>
      <c r="D1309" s="207"/>
      <c r="E1309" s="208" t="s">
        <v>929</v>
      </c>
      <c r="F1309" s="208"/>
      <c r="G1309" s="240"/>
      <c r="H1309" s="207"/>
      <c r="I1309" s="202"/>
      <c r="J1309" s="211"/>
      <c r="M1309" s="179">
        <f>IF(E1309="","",SUBTOTAL(3,$E$5:E1309))</f>
        <v>1128</v>
      </c>
    </row>
    <row r="1310" spans="1:13">
      <c r="A1310" s="323"/>
      <c r="B1310" s="198"/>
      <c r="C1310" s="207"/>
      <c r="D1310" s="207"/>
      <c r="E1310" s="208" t="s">
        <v>930</v>
      </c>
      <c r="F1310" s="208"/>
      <c r="G1310" s="240"/>
      <c r="H1310" s="207"/>
      <c r="I1310" s="202"/>
      <c r="J1310" s="211"/>
      <c r="M1310" s="179">
        <f>IF(E1310="","",SUBTOTAL(3,$E$5:E1310))</f>
        <v>1129</v>
      </c>
    </row>
    <row r="1311" spans="1:13">
      <c r="A1311" s="323"/>
      <c r="B1311" s="198"/>
      <c r="C1311" s="207"/>
      <c r="D1311" s="207"/>
      <c r="E1311" s="208" t="s">
        <v>931</v>
      </c>
      <c r="F1311" s="208"/>
      <c r="G1311" s="240"/>
      <c r="H1311" s="207"/>
      <c r="I1311" s="186"/>
      <c r="J1311" s="248"/>
      <c r="M1311" s="179">
        <f>IF(E1311="","",SUBTOTAL(3,$E$5:E1311))</f>
        <v>1130</v>
      </c>
    </row>
    <row r="1312" spans="1:13">
      <c r="A1312" s="323"/>
      <c r="B1312" s="198"/>
      <c r="C1312" s="207"/>
      <c r="D1312" s="207"/>
      <c r="E1312" s="208" t="s">
        <v>932</v>
      </c>
      <c r="F1312" s="208"/>
      <c r="G1312" s="240"/>
      <c r="H1312" s="207"/>
      <c r="I1312" s="202"/>
      <c r="J1312" s="211"/>
      <c r="M1312" s="179">
        <f>IF(E1312="","",SUBTOTAL(3,$E$5:E1312))</f>
        <v>1131</v>
      </c>
    </row>
    <row r="1313" spans="1:13">
      <c r="A1313" s="323"/>
      <c r="B1313" s="198"/>
      <c r="C1313" s="207"/>
      <c r="D1313" s="207"/>
      <c r="E1313" s="208" t="s">
        <v>933</v>
      </c>
      <c r="F1313" s="208"/>
      <c r="G1313" s="240"/>
      <c r="H1313" s="207"/>
      <c r="I1313" s="202"/>
      <c r="J1313" s="211"/>
      <c r="M1313" s="179">
        <f>IF(E1313="","",SUBTOTAL(3,$E$5:E1313))</f>
        <v>1132</v>
      </c>
    </row>
    <row r="1314" spans="1:13" ht="33.6">
      <c r="A1314" s="324">
        <f>IF(C1314="","",COUNTA($C$4:C1314))</f>
        <v>151</v>
      </c>
      <c r="B1314" s="191" t="s">
        <v>934</v>
      </c>
      <c r="C1314" s="190" t="s">
        <v>321</v>
      </c>
      <c r="D1314" s="190" t="s">
        <v>6</v>
      </c>
      <c r="E1314" s="247"/>
      <c r="F1314" s="247"/>
      <c r="G1314" s="190" t="s">
        <v>18</v>
      </c>
      <c r="H1314" s="194" t="str">
        <f>IF(I1314&lt;&gt;"",IF(I1314&lt;=3,"Đơn giản",IF(I1314&lt;=7,"Trung bình","Phức tạp")),"")</f>
        <v>Phức tạp</v>
      </c>
      <c r="I1314" s="310">
        <f>COUNTA(E1315:E1330)</f>
        <v>16</v>
      </c>
      <c r="J1314" s="211"/>
      <c r="M1314" s="179" t="str">
        <f>IF(E1314="","",SUBTOTAL(3,$E$5:E1314))</f>
        <v/>
      </c>
    </row>
    <row r="1315" spans="1:13">
      <c r="A1315" s="323"/>
      <c r="B1315" s="198"/>
      <c r="C1315" s="207"/>
      <c r="D1315" s="207"/>
      <c r="E1315" s="208" t="s">
        <v>935</v>
      </c>
      <c r="F1315" s="208"/>
      <c r="G1315" s="240"/>
      <c r="H1315" s="207"/>
      <c r="I1315" s="202"/>
      <c r="J1315" s="211"/>
      <c r="M1315" s="179">
        <f>IF(E1315="","",SUBTOTAL(3,$E$5:E1315))</f>
        <v>1133</v>
      </c>
    </row>
    <row r="1316" spans="1:13">
      <c r="A1316" s="323"/>
      <c r="B1316" s="198"/>
      <c r="C1316" s="207"/>
      <c r="D1316" s="207"/>
      <c r="E1316" s="208" t="s">
        <v>936</v>
      </c>
      <c r="F1316" s="208"/>
      <c r="G1316" s="240"/>
      <c r="H1316" s="207"/>
      <c r="I1316" s="202"/>
      <c r="J1316" s="211"/>
      <c r="M1316" s="179">
        <f>IF(E1316="","",SUBTOTAL(3,$E$5:E1316))</f>
        <v>1134</v>
      </c>
    </row>
    <row r="1317" spans="1:13">
      <c r="A1317" s="323"/>
      <c r="B1317" s="198"/>
      <c r="C1317" s="207"/>
      <c r="D1317" s="207"/>
      <c r="E1317" s="208" t="s">
        <v>937</v>
      </c>
      <c r="F1317" s="208"/>
      <c r="G1317" s="240"/>
      <c r="H1317" s="207"/>
      <c r="I1317" s="202"/>
      <c r="J1317" s="211"/>
      <c r="M1317" s="179">
        <f>IF(E1317="","",SUBTOTAL(3,$E$5:E1317))</f>
        <v>1135</v>
      </c>
    </row>
    <row r="1318" spans="1:13">
      <c r="A1318" s="323"/>
      <c r="B1318" s="198"/>
      <c r="C1318" s="207"/>
      <c r="D1318" s="207"/>
      <c r="E1318" s="208" t="s">
        <v>938</v>
      </c>
      <c r="F1318" s="208"/>
      <c r="G1318" s="240"/>
      <c r="H1318" s="207"/>
      <c r="I1318" s="202"/>
      <c r="J1318" s="211"/>
      <c r="M1318" s="179">
        <f>IF(E1318="","",SUBTOTAL(3,$E$5:E1318))</f>
        <v>1136</v>
      </c>
    </row>
    <row r="1319" spans="1:13">
      <c r="A1319" s="323"/>
      <c r="B1319" s="198"/>
      <c r="C1319" s="207"/>
      <c r="D1319" s="207"/>
      <c r="E1319" s="208" t="s">
        <v>939</v>
      </c>
      <c r="F1319" s="208"/>
      <c r="G1319" s="240"/>
      <c r="H1319" s="207"/>
      <c r="I1319" s="202"/>
      <c r="J1319" s="211"/>
      <c r="M1319" s="179">
        <f>IF(E1319="","",SUBTOTAL(3,$E$5:E1319))</f>
        <v>1137</v>
      </c>
    </row>
    <row r="1320" spans="1:13">
      <c r="A1320" s="323"/>
      <c r="B1320" s="198"/>
      <c r="C1320" s="207"/>
      <c r="D1320" s="207"/>
      <c r="E1320" s="208" t="s">
        <v>940</v>
      </c>
      <c r="F1320" s="208"/>
      <c r="G1320" s="240"/>
      <c r="H1320" s="207"/>
      <c r="I1320" s="186"/>
      <c r="J1320" s="248"/>
      <c r="M1320" s="179">
        <f>IF(E1320="","",SUBTOTAL(3,$E$5:E1320))</f>
        <v>1138</v>
      </c>
    </row>
    <row r="1321" spans="1:13">
      <c r="A1321" s="323"/>
      <c r="B1321" s="198"/>
      <c r="C1321" s="207"/>
      <c r="D1321" s="207"/>
      <c r="E1321" s="208" t="s">
        <v>941</v>
      </c>
      <c r="F1321" s="208"/>
      <c r="G1321" s="240"/>
      <c r="H1321" s="207"/>
      <c r="I1321" s="202"/>
      <c r="J1321" s="211"/>
      <c r="M1321" s="179">
        <f>IF(E1321="","",SUBTOTAL(3,$E$5:E1321))</f>
        <v>1139</v>
      </c>
    </row>
    <row r="1322" spans="1:13">
      <c r="A1322" s="323"/>
      <c r="B1322" s="198"/>
      <c r="C1322" s="207"/>
      <c r="D1322" s="207"/>
      <c r="E1322" s="208" t="s">
        <v>942</v>
      </c>
      <c r="F1322" s="208"/>
      <c r="G1322" s="240"/>
      <c r="H1322" s="207"/>
      <c r="I1322" s="202"/>
      <c r="J1322" s="211"/>
      <c r="M1322" s="179">
        <f>IF(E1322="","",SUBTOTAL(3,$E$5:E1322))</f>
        <v>1140</v>
      </c>
    </row>
    <row r="1323" spans="1:13">
      <c r="A1323" s="323"/>
      <c r="B1323" s="198"/>
      <c r="C1323" s="207"/>
      <c r="D1323" s="207"/>
      <c r="E1323" s="208" t="s">
        <v>943</v>
      </c>
      <c r="F1323" s="208"/>
      <c r="G1323" s="240"/>
      <c r="H1323" s="207"/>
      <c r="I1323" s="202"/>
      <c r="J1323" s="211"/>
      <c r="M1323" s="179">
        <f>IF(E1323="","",SUBTOTAL(3,$E$5:E1323))</f>
        <v>1141</v>
      </c>
    </row>
    <row r="1324" spans="1:13">
      <c r="A1324" s="323"/>
      <c r="B1324" s="198"/>
      <c r="C1324" s="207"/>
      <c r="D1324" s="207"/>
      <c r="E1324" s="208" t="s">
        <v>944</v>
      </c>
      <c r="F1324" s="208"/>
      <c r="G1324" s="240"/>
      <c r="H1324" s="207"/>
      <c r="I1324" s="202"/>
      <c r="J1324" s="211"/>
      <c r="M1324" s="179">
        <f>IF(E1324="","",SUBTOTAL(3,$E$5:E1324))</f>
        <v>1142</v>
      </c>
    </row>
    <row r="1325" spans="1:13">
      <c r="A1325" s="323"/>
      <c r="B1325" s="198"/>
      <c r="C1325" s="207"/>
      <c r="D1325" s="207"/>
      <c r="E1325" s="208" t="s">
        <v>945</v>
      </c>
      <c r="F1325" s="208"/>
      <c r="G1325" s="240"/>
      <c r="H1325" s="207"/>
      <c r="I1325" s="202"/>
      <c r="J1325" s="211"/>
      <c r="M1325" s="179">
        <f>IF(E1325="","",SUBTOTAL(3,$E$5:E1325))</f>
        <v>1143</v>
      </c>
    </row>
    <row r="1326" spans="1:13">
      <c r="A1326" s="323"/>
      <c r="B1326" s="198"/>
      <c r="C1326" s="207"/>
      <c r="D1326" s="207"/>
      <c r="E1326" s="208" t="s">
        <v>946</v>
      </c>
      <c r="F1326" s="208"/>
      <c r="G1326" s="240"/>
      <c r="H1326" s="207"/>
      <c r="I1326" s="202"/>
      <c r="J1326" s="211"/>
      <c r="M1326" s="179">
        <f>IF(E1326="","",SUBTOTAL(3,$E$5:E1326))</f>
        <v>1144</v>
      </c>
    </row>
    <row r="1327" spans="1:13">
      <c r="A1327" s="323"/>
      <c r="B1327" s="198"/>
      <c r="C1327" s="207"/>
      <c r="D1327" s="207"/>
      <c r="E1327" s="208" t="s">
        <v>947</v>
      </c>
      <c r="F1327" s="208"/>
      <c r="G1327" s="240"/>
      <c r="H1327" s="207"/>
      <c r="I1327" s="202"/>
      <c r="J1327" s="211"/>
      <c r="M1327" s="179">
        <f>IF(E1327="","",SUBTOTAL(3,$E$5:E1327))</f>
        <v>1145</v>
      </c>
    </row>
    <row r="1328" spans="1:13">
      <c r="A1328" s="323"/>
      <c r="B1328" s="198"/>
      <c r="C1328" s="207"/>
      <c r="D1328" s="207"/>
      <c r="E1328" s="208" t="s">
        <v>948</v>
      </c>
      <c r="F1328" s="208"/>
      <c r="G1328" s="240"/>
      <c r="H1328" s="207"/>
      <c r="I1328" s="202"/>
      <c r="J1328" s="211"/>
      <c r="M1328" s="179">
        <f>IF(E1328="","",SUBTOTAL(3,$E$5:E1328))</f>
        <v>1146</v>
      </c>
    </row>
    <row r="1329" spans="1:13">
      <c r="A1329" s="323"/>
      <c r="B1329" s="198"/>
      <c r="C1329" s="207"/>
      <c r="D1329" s="207"/>
      <c r="E1329" s="208" t="s">
        <v>949</v>
      </c>
      <c r="F1329" s="208"/>
      <c r="G1329" s="240"/>
      <c r="H1329" s="207"/>
      <c r="I1329" s="186"/>
      <c r="J1329" s="248"/>
      <c r="M1329" s="179">
        <f>IF(E1329="","",SUBTOTAL(3,$E$5:E1329))</f>
        <v>1147</v>
      </c>
    </row>
    <row r="1330" spans="1:13">
      <c r="A1330" s="323"/>
      <c r="B1330" s="198"/>
      <c r="C1330" s="207"/>
      <c r="D1330" s="207"/>
      <c r="E1330" s="208" t="s">
        <v>950</v>
      </c>
      <c r="F1330" s="208"/>
      <c r="G1330" s="240"/>
      <c r="H1330" s="207"/>
      <c r="I1330" s="202"/>
      <c r="J1330" s="211"/>
      <c r="M1330" s="179">
        <f>IF(E1330="","",SUBTOTAL(3,$E$5:E1330))</f>
        <v>1148</v>
      </c>
    </row>
    <row r="1331" spans="1:13" ht="33.6">
      <c r="A1331" s="324">
        <f>IF(C1331="","",COUNTA($C$4:C1331))</f>
        <v>152</v>
      </c>
      <c r="B1331" s="191" t="s">
        <v>951</v>
      </c>
      <c r="C1331" s="190" t="s">
        <v>321</v>
      </c>
      <c r="D1331" s="190" t="s">
        <v>6</v>
      </c>
      <c r="E1331" s="247"/>
      <c r="F1331" s="247"/>
      <c r="G1331" s="190" t="s">
        <v>18</v>
      </c>
      <c r="H1331" s="194" t="str">
        <f>IF(I1331&lt;&gt;"",IF(I1331&lt;=3,"Đơn giản",IF(I1331&lt;=7,"Trung bình","Phức tạp")),"")</f>
        <v>Trung bình</v>
      </c>
      <c r="I1331" s="310">
        <f>COUNTA(E1332:E1338)</f>
        <v>7</v>
      </c>
      <c r="J1331" s="211"/>
      <c r="M1331" s="179" t="str">
        <f>IF(E1331="","",SUBTOTAL(3,$E$5:E1331))</f>
        <v/>
      </c>
    </row>
    <row r="1332" spans="1:13">
      <c r="A1332" s="323"/>
      <c r="B1332" s="198"/>
      <c r="C1332" s="207"/>
      <c r="D1332" s="207"/>
      <c r="E1332" s="208" t="s">
        <v>952</v>
      </c>
      <c r="F1332" s="208"/>
      <c r="G1332" s="240"/>
      <c r="H1332" s="207"/>
      <c r="I1332" s="202"/>
      <c r="J1332" s="211"/>
      <c r="M1332" s="179">
        <f>IF(E1332="","",SUBTOTAL(3,$E$5:E1332))</f>
        <v>1149</v>
      </c>
    </row>
    <row r="1333" spans="1:13">
      <c r="A1333" s="323"/>
      <c r="B1333" s="198"/>
      <c r="C1333" s="207"/>
      <c r="D1333" s="207"/>
      <c r="E1333" s="208" t="s">
        <v>953</v>
      </c>
      <c r="F1333" s="208"/>
      <c r="G1333" s="240"/>
      <c r="H1333" s="207"/>
      <c r="I1333" s="202"/>
      <c r="J1333" s="211"/>
      <c r="M1333" s="179">
        <f>IF(E1333="","",SUBTOTAL(3,$E$5:E1333))</f>
        <v>1150</v>
      </c>
    </row>
    <row r="1334" spans="1:13">
      <c r="A1334" s="323"/>
      <c r="B1334" s="198"/>
      <c r="C1334" s="207"/>
      <c r="D1334" s="207"/>
      <c r="E1334" s="208" t="s">
        <v>954</v>
      </c>
      <c r="F1334" s="208"/>
      <c r="G1334" s="240"/>
      <c r="H1334" s="207"/>
      <c r="I1334" s="202"/>
      <c r="J1334" s="211"/>
      <c r="M1334" s="179">
        <f>IF(E1334="","",SUBTOTAL(3,$E$5:E1334))</f>
        <v>1151</v>
      </c>
    </row>
    <row r="1335" spans="1:13">
      <c r="A1335" s="323"/>
      <c r="B1335" s="198"/>
      <c r="C1335" s="207"/>
      <c r="D1335" s="207"/>
      <c r="E1335" s="208" t="s">
        <v>940</v>
      </c>
      <c r="F1335" s="208"/>
      <c r="G1335" s="240"/>
      <c r="H1335" s="207"/>
      <c r="I1335" s="202"/>
      <c r="J1335" s="211"/>
      <c r="M1335" s="179">
        <f>IF(E1335="","",SUBTOTAL(3,$E$5:E1335))</f>
        <v>1152</v>
      </c>
    </row>
    <row r="1336" spans="1:13">
      <c r="A1336" s="323"/>
      <c r="B1336" s="198"/>
      <c r="C1336" s="207"/>
      <c r="D1336" s="207"/>
      <c r="E1336" s="208" t="s">
        <v>941</v>
      </c>
      <c r="F1336" s="208"/>
      <c r="G1336" s="240"/>
      <c r="H1336" s="207"/>
      <c r="I1336" s="202"/>
      <c r="J1336" s="211"/>
      <c r="M1336" s="179">
        <f>IF(E1336="","",SUBTOTAL(3,$E$5:E1336))</f>
        <v>1153</v>
      </c>
    </row>
    <row r="1337" spans="1:13">
      <c r="A1337" s="323"/>
      <c r="B1337" s="198"/>
      <c r="C1337" s="207"/>
      <c r="D1337" s="207"/>
      <c r="E1337" s="208" t="s">
        <v>946</v>
      </c>
      <c r="F1337" s="208"/>
      <c r="G1337" s="240"/>
      <c r="H1337" s="207"/>
      <c r="I1337" s="202"/>
      <c r="J1337" s="211"/>
      <c r="M1337" s="179">
        <f>IF(E1337="","",SUBTOTAL(3,$E$5:E1337))</f>
        <v>1154</v>
      </c>
    </row>
    <row r="1338" spans="1:13">
      <c r="A1338" s="323"/>
      <c r="B1338" s="198"/>
      <c r="C1338" s="207"/>
      <c r="D1338" s="207"/>
      <c r="E1338" s="208" t="s">
        <v>949</v>
      </c>
      <c r="F1338" s="208"/>
      <c r="G1338" s="240"/>
      <c r="H1338" s="207"/>
      <c r="I1338" s="186"/>
      <c r="J1338" s="248"/>
      <c r="M1338" s="179">
        <f>IF(E1338="","",SUBTOTAL(3,$E$5:E1338))</f>
        <v>1155</v>
      </c>
    </row>
    <row r="1339" spans="1:13">
      <c r="A1339" s="324">
        <f>IF(C1339="","",COUNTA($C$4:C1339))</f>
        <v>153</v>
      </c>
      <c r="B1339" s="191" t="s">
        <v>955</v>
      </c>
      <c r="C1339" s="190" t="s">
        <v>321</v>
      </c>
      <c r="D1339" s="190" t="s">
        <v>6</v>
      </c>
      <c r="E1339" s="247"/>
      <c r="F1339" s="247"/>
      <c r="G1339" s="190" t="s">
        <v>18</v>
      </c>
      <c r="H1339" s="194" t="str">
        <f>IF(I1339&lt;&gt;"",IF(I1339&lt;=3,"Đơn giản",IF(I1339&lt;=7,"Trung bình","Phức tạp")),"")</f>
        <v>Trung bình</v>
      </c>
      <c r="I1339" s="310">
        <f>COUNTA(E1340:E1344)</f>
        <v>5</v>
      </c>
      <c r="J1339" s="211"/>
      <c r="M1339" s="179" t="str">
        <f>IF(E1339="","",SUBTOTAL(3,$E$5:E1339))</f>
        <v/>
      </c>
    </row>
    <row r="1340" spans="1:13">
      <c r="A1340" s="323"/>
      <c r="B1340" s="198"/>
      <c r="C1340" s="207"/>
      <c r="D1340" s="207"/>
      <c r="E1340" s="208" t="s">
        <v>952</v>
      </c>
      <c r="F1340" s="208"/>
      <c r="G1340" s="240"/>
      <c r="H1340" s="207"/>
      <c r="I1340" s="202"/>
      <c r="J1340" s="211"/>
      <c r="M1340" s="179">
        <f>IF(E1340="","",SUBTOTAL(3,$E$5:E1340))</f>
        <v>1156</v>
      </c>
    </row>
    <row r="1341" spans="1:13">
      <c r="A1341" s="323"/>
      <c r="B1341" s="198"/>
      <c r="C1341" s="207"/>
      <c r="D1341" s="207"/>
      <c r="E1341" s="208" t="s">
        <v>953</v>
      </c>
      <c r="F1341" s="208"/>
      <c r="G1341" s="240"/>
      <c r="H1341" s="207"/>
      <c r="I1341" s="202"/>
      <c r="J1341" s="211"/>
      <c r="M1341" s="179">
        <f>IF(E1341="","",SUBTOTAL(3,$E$5:E1341))</f>
        <v>1157</v>
      </c>
    </row>
    <row r="1342" spans="1:13">
      <c r="A1342" s="323"/>
      <c r="B1342" s="198"/>
      <c r="C1342" s="207"/>
      <c r="D1342" s="207"/>
      <c r="E1342" s="208" t="s">
        <v>956</v>
      </c>
      <c r="F1342" s="208"/>
      <c r="G1342" s="240"/>
      <c r="H1342" s="207"/>
      <c r="I1342" s="202"/>
      <c r="J1342" s="211"/>
      <c r="M1342" s="179">
        <f>IF(E1342="","",SUBTOTAL(3,$E$5:E1342))</f>
        <v>1158</v>
      </c>
    </row>
    <row r="1343" spans="1:13">
      <c r="A1343" s="323"/>
      <c r="B1343" s="198"/>
      <c r="C1343" s="207"/>
      <c r="D1343" s="207"/>
      <c r="E1343" s="208" t="s">
        <v>957</v>
      </c>
      <c r="F1343" s="208"/>
      <c r="G1343" s="240"/>
      <c r="H1343" s="207"/>
      <c r="I1343" s="202"/>
      <c r="J1343" s="211"/>
      <c r="M1343" s="179">
        <f>IF(E1343="","",SUBTOTAL(3,$E$5:E1343))</f>
        <v>1159</v>
      </c>
    </row>
    <row r="1344" spans="1:13">
      <c r="A1344" s="323"/>
      <c r="B1344" s="198"/>
      <c r="C1344" s="207"/>
      <c r="D1344" s="207"/>
      <c r="E1344" s="208" t="s">
        <v>946</v>
      </c>
      <c r="F1344" s="208"/>
      <c r="G1344" s="240"/>
      <c r="H1344" s="207"/>
      <c r="I1344" s="202"/>
      <c r="J1344" s="211"/>
      <c r="M1344" s="179">
        <f>IF(E1344="","",SUBTOTAL(3,$E$5:E1344))</f>
        <v>1160</v>
      </c>
    </row>
    <row r="1345" spans="1:13">
      <c r="A1345" s="324">
        <f>IF(C1345="","",COUNTA($C$4:C1345))</f>
        <v>154</v>
      </c>
      <c r="B1345" s="191" t="s">
        <v>958</v>
      </c>
      <c r="C1345" s="190" t="s">
        <v>321</v>
      </c>
      <c r="D1345" s="190" t="s">
        <v>6</v>
      </c>
      <c r="E1345" s="247"/>
      <c r="F1345" s="247"/>
      <c r="G1345" s="190" t="s">
        <v>18</v>
      </c>
      <c r="H1345" s="194" t="str">
        <f>IF(I1345&lt;&gt;"",IF(I1345&lt;=3,"Đơn giản",IF(I1345&lt;=7,"Trung bình","Phức tạp")),"")</f>
        <v>Trung bình</v>
      </c>
      <c r="I1345" s="310">
        <f>COUNTA(E1346:E1351)</f>
        <v>6</v>
      </c>
      <c r="J1345" s="211"/>
      <c r="M1345" s="179" t="str">
        <f>IF(E1345="","",SUBTOTAL(3,$E$5:E1345))</f>
        <v/>
      </c>
    </row>
    <row r="1346" spans="1:13">
      <c r="A1346" s="323"/>
      <c r="B1346" s="198"/>
      <c r="C1346" s="207"/>
      <c r="D1346" s="207"/>
      <c r="E1346" s="249" t="s">
        <v>959</v>
      </c>
      <c r="F1346" s="249"/>
      <c r="G1346" s="240"/>
      <c r="H1346" s="207"/>
      <c r="I1346" s="202"/>
      <c r="J1346" s="211"/>
      <c r="M1346" s="179">
        <f>IF(E1346="","",SUBTOTAL(3,$E$5:E1346))</f>
        <v>1161</v>
      </c>
    </row>
    <row r="1347" spans="1:13">
      <c r="A1347" s="323"/>
      <c r="B1347" s="198"/>
      <c r="C1347" s="207"/>
      <c r="D1347" s="207"/>
      <c r="E1347" s="208" t="s">
        <v>960</v>
      </c>
      <c r="F1347" s="208"/>
      <c r="G1347" s="240"/>
      <c r="H1347" s="207"/>
      <c r="I1347" s="186"/>
      <c r="J1347" s="248"/>
      <c r="M1347" s="179">
        <f>IF(E1347="","",SUBTOTAL(3,$E$5:E1347))</f>
        <v>1162</v>
      </c>
    </row>
    <row r="1348" spans="1:13">
      <c r="A1348" s="323"/>
      <c r="B1348" s="198"/>
      <c r="C1348" s="207"/>
      <c r="D1348" s="207"/>
      <c r="E1348" s="208" t="s">
        <v>961</v>
      </c>
      <c r="F1348" s="208"/>
      <c r="G1348" s="240"/>
      <c r="H1348" s="207"/>
      <c r="I1348" s="202"/>
      <c r="J1348" s="211"/>
      <c r="M1348" s="179">
        <f>IF(E1348="","",SUBTOTAL(3,$E$5:E1348))</f>
        <v>1163</v>
      </c>
    </row>
    <row r="1349" spans="1:13">
      <c r="A1349" s="323"/>
      <c r="B1349" s="198"/>
      <c r="C1349" s="207"/>
      <c r="D1349" s="207"/>
      <c r="E1349" s="208" t="s">
        <v>962</v>
      </c>
      <c r="F1349" s="208"/>
      <c r="G1349" s="240"/>
      <c r="H1349" s="207"/>
      <c r="I1349" s="202"/>
      <c r="J1349" s="211"/>
      <c r="M1349" s="179">
        <f>IF(E1349="","",SUBTOTAL(3,$E$5:E1349))</f>
        <v>1164</v>
      </c>
    </row>
    <row r="1350" spans="1:13">
      <c r="A1350" s="323"/>
      <c r="B1350" s="198"/>
      <c r="C1350" s="207"/>
      <c r="D1350" s="207"/>
      <c r="E1350" s="208" t="s">
        <v>963</v>
      </c>
      <c r="F1350" s="208"/>
      <c r="G1350" s="240"/>
      <c r="H1350" s="207"/>
      <c r="I1350" s="202"/>
      <c r="J1350" s="211"/>
      <c r="M1350" s="179">
        <f>IF(E1350="","",SUBTOTAL(3,$E$5:E1350))</f>
        <v>1165</v>
      </c>
    </row>
    <row r="1351" spans="1:13" ht="33.6">
      <c r="A1351" s="323"/>
      <c r="B1351" s="198"/>
      <c r="C1351" s="207"/>
      <c r="D1351" s="207"/>
      <c r="E1351" s="208" t="s">
        <v>964</v>
      </c>
      <c r="F1351" s="208"/>
      <c r="G1351" s="240"/>
      <c r="H1351" s="207"/>
      <c r="I1351" s="202"/>
      <c r="J1351" s="211"/>
      <c r="M1351" s="179">
        <f>IF(E1351="","",SUBTOTAL(3,$E$5:E1351))</f>
        <v>1166</v>
      </c>
    </row>
    <row r="1352" spans="1:13">
      <c r="A1352" s="321" t="s">
        <v>965</v>
      </c>
      <c r="B1352" s="219" t="s">
        <v>966</v>
      </c>
      <c r="C1352" s="246"/>
      <c r="D1352" s="246"/>
      <c r="E1352" s="245"/>
      <c r="F1352" s="245"/>
      <c r="G1352" s="218"/>
      <c r="H1352" s="218"/>
      <c r="I1352" s="218"/>
      <c r="J1352" s="211"/>
      <c r="M1352" s="179" t="str">
        <f>IF(E1352="","",SUBTOTAL(3,$E$5:E1352))</f>
        <v/>
      </c>
    </row>
    <row r="1353" spans="1:13">
      <c r="A1353" s="324">
        <f>IF(C1353="","",COUNTA($C$4:C1353))</f>
        <v>155</v>
      </c>
      <c r="B1353" s="191" t="s">
        <v>967</v>
      </c>
      <c r="C1353" s="190" t="s">
        <v>321</v>
      </c>
      <c r="D1353" s="190" t="s">
        <v>6</v>
      </c>
      <c r="E1353" s="247"/>
      <c r="F1353" s="247"/>
      <c r="G1353" s="190" t="s">
        <v>18</v>
      </c>
      <c r="H1353" s="194" t="str">
        <f>IF(I1353&lt;&gt;"",IF(I1353&lt;=3,"Đơn giản",IF(I1353&lt;=7,"Trung bình","Phức tạp")),"")</f>
        <v>Trung bình</v>
      </c>
      <c r="I1353" s="310">
        <f>COUNTA(E1354:E1358)</f>
        <v>5</v>
      </c>
      <c r="J1353" s="211"/>
      <c r="M1353" s="179" t="str">
        <f>IF(E1353="","",SUBTOTAL(3,$E$5:E1353))</f>
        <v/>
      </c>
    </row>
    <row r="1354" spans="1:13">
      <c r="A1354" s="323"/>
      <c r="B1354" s="198"/>
      <c r="C1354" s="207"/>
      <c r="D1354" s="207"/>
      <c r="E1354" s="208" t="s">
        <v>968</v>
      </c>
      <c r="F1354" s="208"/>
      <c r="G1354" s="240"/>
      <c r="H1354" s="207"/>
      <c r="I1354" s="202"/>
      <c r="J1354" s="211"/>
      <c r="M1354" s="179">
        <f>IF(E1354="","",SUBTOTAL(3,$E$5:E1354))</f>
        <v>1167</v>
      </c>
    </row>
    <row r="1355" spans="1:13">
      <c r="A1355" s="323"/>
      <c r="B1355" s="198"/>
      <c r="C1355" s="207"/>
      <c r="D1355" s="207"/>
      <c r="E1355" s="208" t="s">
        <v>969</v>
      </c>
      <c r="F1355" s="208"/>
      <c r="G1355" s="240"/>
      <c r="H1355" s="207"/>
      <c r="I1355" s="202"/>
      <c r="J1355" s="211"/>
      <c r="M1355" s="179">
        <f>IF(E1355="","",SUBTOTAL(3,$E$5:E1355))</f>
        <v>1168</v>
      </c>
    </row>
    <row r="1356" spans="1:13">
      <c r="A1356" s="323"/>
      <c r="B1356" s="198"/>
      <c r="C1356" s="207"/>
      <c r="D1356" s="207"/>
      <c r="E1356" s="208" t="s">
        <v>970</v>
      </c>
      <c r="F1356" s="208"/>
      <c r="G1356" s="240"/>
      <c r="H1356" s="207"/>
      <c r="I1356" s="186"/>
      <c r="J1356" s="248"/>
      <c r="M1356" s="179">
        <f>IF(E1356="","",SUBTOTAL(3,$E$5:E1356))</f>
        <v>1169</v>
      </c>
    </row>
    <row r="1357" spans="1:13">
      <c r="A1357" s="323"/>
      <c r="B1357" s="198"/>
      <c r="C1357" s="207"/>
      <c r="D1357" s="207"/>
      <c r="E1357" s="208" t="s">
        <v>971</v>
      </c>
      <c r="F1357" s="208"/>
      <c r="G1357" s="240"/>
      <c r="H1357" s="207"/>
      <c r="I1357" s="202"/>
      <c r="J1357" s="211"/>
      <c r="M1357" s="179">
        <f>IF(E1357="","",SUBTOTAL(3,$E$5:E1357))</f>
        <v>1170</v>
      </c>
    </row>
    <row r="1358" spans="1:13">
      <c r="A1358" s="323"/>
      <c r="B1358" s="198"/>
      <c r="C1358" s="207"/>
      <c r="D1358" s="207"/>
      <c r="E1358" s="208" t="s">
        <v>972</v>
      </c>
      <c r="F1358" s="208"/>
      <c r="G1358" s="240"/>
      <c r="H1358" s="207"/>
      <c r="I1358" s="202"/>
      <c r="J1358" s="211"/>
      <c r="M1358" s="179">
        <f>IF(E1358="","",SUBTOTAL(3,$E$5:E1358))</f>
        <v>1171</v>
      </c>
    </row>
    <row r="1359" spans="1:13">
      <c r="A1359" s="324">
        <f>IF(C1359="","",COUNTA($C$4:C1359))</f>
        <v>156</v>
      </c>
      <c r="B1359" s="191" t="s">
        <v>973</v>
      </c>
      <c r="C1359" s="190" t="s">
        <v>321</v>
      </c>
      <c r="D1359" s="190" t="s">
        <v>6</v>
      </c>
      <c r="E1359" s="247"/>
      <c r="F1359" s="247"/>
      <c r="G1359" s="190" t="s">
        <v>18</v>
      </c>
      <c r="H1359" s="194" t="str">
        <f>IF(I1359&lt;&gt;"",IF(I1359&lt;=3,"Đơn giản",IF(I1359&lt;=7,"Trung bình","Phức tạp")),"")</f>
        <v>Trung bình</v>
      </c>
      <c r="I1359" s="310">
        <f>COUNTA(E1360:E1364)</f>
        <v>5</v>
      </c>
      <c r="J1359" s="211"/>
      <c r="M1359" s="179" t="str">
        <f>IF(E1359="","",SUBTOTAL(3,$E$5:E1359))</f>
        <v/>
      </c>
    </row>
    <row r="1360" spans="1:13">
      <c r="A1360" s="323"/>
      <c r="B1360" s="198"/>
      <c r="C1360" s="207"/>
      <c r="D1360" s="207"/>
      <c r="E1360" s="208" t="s">
        <v>974</v>
      </c>
      <c r="F1360" s="208"/>
      <c r="G1360" s="240"/>
      <c r="H1360" s="207"/>
      <c r="I1360" s="202"/>
      <c r="J1360" s="211"/>
      <c r="M1360" s="179">
        <f>IF(E1360="","",SUBTOTAL(3,$E$5:E1360))</f>
        <v>1172</v>
      </c>
    </row>
    <row r="1361" spans="1:13">
      <c r="A1361" s="323"/>
      <c r="B1361" s="198"/>
      <c r="C1361" s="207"/>
      <c r="D1361" s="207"/>
      <c r="E1361" s="208" t="s">
        <v>975</v>
      </c>
      <c r="F1361" s="208"/>
      <c r="G1361" s="240"/>
      <c r="H1361" s="207"/>
      <c r="I1361" s="202"/>
      <c r="J1361" s="211"/>
      <c r="M1361" s="179">
        <f>IF(E1361="","",SUBTOTAL(3,$E$5:E1361))</f>
        <v>1173</v>
      </c>
    </row>
    <row r="1362" spans="1:13">
      <c r="A1362" s="323"/>
      <c r="B1362" s="198"/>
      <c r="C1362" s="207"/>
      <c r="D1362" s="207"/>
      <c r="E1362" s="208" t="s">
        <v>976</v>
      </c>
      <c r="F1362" s="208"/>
      <c r="G1362" s="240"/>
      <c r="H1362" s="207"/>
      <c r="I1362" s="202"/>
      <c r="J1362" s="211"/>
      <c r="M1362" s="179">
        <f>IF(E1362="","",SUBTOTAL(3,$E$5:E1362))</f>
        <v>1174</v>
      </c>
    </row>
    <row r="1363" spans="1:13">
      <c r="A1363" s="323"/>
      <c r="B1363" s="198"/>
      <c r="C1363" s="207"/>
      <c r="D1363" s="207"/>
      <c r="E1363" s="208" t="s">
        <v>977</v>
      </c>
      <c r="F1363" s="208"/>
      <c r="G1363" s="240"/>
      <c r="H1363" s="207"/>
      <c r="I1363" s="202"/>
      <c r="J1363" s="211"/>
      <c r="M1363" s="179">
        <f>IF(E1363="","",SUBTOTAL(3,$E$5:E1363))</f>
        <v>1175</v>
      </c>
    </row>
    <row r="1364" spans="1:13" ht="33.6">
      <c r="A1364" s="323"/>
      <c r="B1364" s="198"/>
      <c r="C1364" s="207"/>
      <c r="D1364" s="207"/>
      <c r="E1364" s="208" t="s">
        <v>978</v>
      </c>
      <c r="F1364" s="208"/>
      <c r="G1364" s="240"/>
      <c r="H1364" s="207"/>
      <c r="I1364" s="202"/>
      <c r="J1364" s="211"/>
      <c r="M1364" s="179">
        <f>IF(E1364="","",SUBTOTAL(3,$E$5:E1364))</f>
        <v>1176</v>
      </c>
    </row>
    <row r="1365" spans="1:13">
      <c r="A1365" s="324">
        <f>IF(C1365="","",COUNTA($C$4:C1365))</f>
        <v>157</v>
      </c>
      <c r="B1365" s="191" t="s">
        <v>979</v>
      </c>
      <c r="C1365" s="190" t="s">
        <v>321</v>
      </c>
      <c r="D1365" s="190" t="s">
        <v>6</v>
      </c>
      <c r="E1365" s="247"/>
      <c r="F1365" s="247"/>
      <c r="G1365" s="190" t="s">
        <v>18</v>
      </c>
      <c r="H1365" s="194" t="str">
        <f>IF(I1365&lt;&gt;"",IF(I1365&lt;=3,"Đơn giản",IF(I1365&lt;=7,"Trung bình","Phức tạp")),"")</f>
        <v>Phức tạp</v>
      </c>
      <c r="I1365" s="310">
        <f>COUNTA(E1366:E1373)</f>
        <v>8</v>
      </c>
      <c r="J1365" s="248"/>
      <c r="M1365" s="179" t="str">
        <f>IF(E1365="","",SUBTOTAL(3,$E$5:E1365))</f>
        <v/>
      </c>
    </row>
    <row r="1366" spans="1:13">
      <c r="A1366" s="323"/>
      <c r="B1366" s="198"/>
      <c r="C1366" s="207"/>
      <c r="D1366" s="207"/>
      <c r="E1366" s="208" t="s">
        <v>980</v>
      </c>
      <c r="F1366" s="208"/>
      <c r="G1366" s="240"/>
      <c r="H1366" s="207"/>
      <c r="I1366" s="202"/>
      <c r="J1366" s="211"/>
      <c r="M1366" s="179">
        <f>IF(E1366="","",SUBTOTAL(3,$E$5:E1366))</f>
        <v>1177</v>
      </c>
    </row>
    <row r="1367" spans="1:13">
      <c r="A1367" s="323"/>
      <c r="B1367" s="198"/>
      <c r="C1367" s="207"/>
      <c r="D1367" s="207"/>
      <c r="E1367" s="208" t="s">
        <v>981</v>
      </c>
      <c r="F1367" s="208"/>
      <c r="G1367" s="240"/>
      <c r="H1367" s="207"/>
      <c r="I1367" s="202"/>
      <c r="J1367" s="211"/>
      <c r="M1367" s="179">
        <f>IF(E1367="","",SUBTOTAL(3,$E$5:E1367))</f>
        <v>1178</v>
      </c>
    </row>
    <row r="1368" spans="1:13" ht="33.6">
      <c r="A1368" s="323"/>
      <c r="B1368" s="198"/>
      <c r="C1368" s="207"/>
      <c r="D1368" s="207"/>
      <c r="E1368" s="208" t="s">
        <v>982</v>
      </c>
      <c r="F1368" s="208"/>
      <c r="G1368" s="240"/>
      <c r="H1368" s="207"/>
      <c r="I1368" s="202"/>
      <c r="J1368" s="211"/>
      <c r="M1368" s="179">
        <f>IF(E1368="","",SUBTOTAL(3,$E$5:E1368))</f>
        <v>1179</v>
      </c>
    </row>
    <row r="1369" spans="1:13" ht="33.6">
      <c r="A1369" s="323"/>
      <c r="B1369" s="198"/>
      <c r="C1369" s="207"/>
      <c r="D1369" s="207"/>
      <c r="E1369" s="208" t="s">
        <v>983</v>
      </c>
      <c r="F1369" s="208"/>
      <c r="G1369" s="240"/>
      <c r="H1369" s="207"/>
      <c r="I1369" s="202"/>
      <c r="J1369" s="211"/>
      <c r="M1369" s="179">
        <f>IF(E1369="","",SUBTOTAL(3,$E$5:E1369))</f>
        <v>1180</v>
      </c>
    </row>
    <row r="1370" spans="1:13" ht="33.6">
      <c r="A1370" s="323"/>
      <c r="B1370" s="198"/>
      <c r="C1370" s="207"/>
      <c r="D1370" s="207"/>
      <c r="E1370" s="208" t="s">
        <v>984</v>
      </c>
      <c r="F1370" s="208"/>
      <c r="G1370" s="240"/>
      <c r="H1370" s="207"/>
      <c r="I1370" s="202"/>
      <c r="J1370" s="211"/>
      <c r="M1370" s="179">
        <f>IF(E1370="","",SUBTOTAL(3,$E$5:E1370))</f>
        <v>1181</v>
      </c>
    </row>
    <row r="1371" spans="1:13" ht="33.6">
      <c r="A1371" s="323"/>
      <c r="B1371" s="198"/>
      <c r="C1371" s="207"/>
      <c r="D1371" s="207"/>
      <c r="E1371" s="208" t="s">
        <v>985</v>
      </c>
      <c r="F1371" s="208"/>
      <c r="G1371" s="240"/>
      <c r="H1371" s="207"/>
      <c r="I1371" s="202"/>
      <c r="J1371" s="211"/>
      <c r="M1371" s="179">
        <f>IF(E1371="","",SUBTOTAL(3,$E$5:E1371))</f>
        <v>1182</v>
      </c>
    </row>
    <row r="1372" spans="1:13" ht="33.6">
      <c r="A1372" s="323"/>
      <c r="B1372" s="198"/>
      <c r="C1372" s="207"/>
      <c r="D1372" s="207"/>
      <c r="E1372" s="208" t="s">
        <v>986</v>
      </c>
      <c r="F1372" s="208"/>
      <c r="G1372" s="240"/>
      <c r="H1372" s="207"/>
      <c r="I1372" s="202"/>
      <c r="J1372" s="211"/>
      <c r="M1372" s="179">
        <f>IF(E1372="","",SUBTOTAL(3,$E$5:E1372))</f>
        <v>1183</v>
      </c>
    </row>
    <row r="1373" spans="1:13" ht="33.6">
      <c r="A1373" s="323"/>
      <c r="B1373" s="198"/>
      <c r="C1373" s="207"/>
      <c r="D1373" s="207"/>
      <c r="E1373" s="208" t="s">
        <v>987</v>
      </c>
      <c r="F1373" s="208"/>
      <c r="G1373" s="240"/>
      <c r="H1373" s="207"/>
      <c r="I1373" s="202"/>
      <c r="J1373" s="211"/>
      <c r="M1373" s="179">
        <f>IF(E1373="","",SUBTOTAL(3,$E$5:E1373))</f>
        <v>1184</v>
      </c>
    </row>
    <row r="1374" spans="1:13" s="189" customFormat="1">
      <c r="A1374" s="321" t="s">
        <v>988</v>
      </c>
      <c r="B1374" s="219" t="s">
        <v>989</v>
      </c>
      <c r="C1374" s="246"/>
      <c r="D1374" s="246"/>
      <c r="E1374" s="245"/>
      <c r="F1374" s="245"/>
      <c r="G1374" s="218"/>
      <c r="H1374" s="218"/>
      <c r="I1374" s="218"/>
      <c r="J1374" s="242"/>
      <c r="K1374" s="177"/>
      <c r="M1374" s="179" t="str">
        <f>IF(E1374="","",SUBTOTAL(3,$E$5:E1374))</f>
        <v/>
      </c>
    </row>
    <row r="1375" spans="1:13">
      <c r="A1375" s="324">
        <f>IF(C1375="","",COUNTA($C$4:C1375))</f>
        <v>158</v>
      </c>
      <c r="B1375" s="191" t="s">
        <v>989</v>
      </c>
      <c r="C1375" s="190" t="s">
        <v>762</v>
      </c>
      <c r="D1375" s="190" t="s">
        <v>6</v>
      </c>
      <c r="E1375" s="247"/>
      <c r="F1375" s="247"/>
      <c r="G1375" s="190" t="s">
        <v>18</v>
      </c>
      <c r="H1375" s="194" t="str">
        <f>IF(I1375&lt;&gt;"",IF(I1375&lt;=3,"Đơn giản",IF(I1375&lt;=7,"Trung bình","Phức tạp")),"")</f>
        <v>Trung bình</v>
      </c>
      <c r="I1375" s="310">
        <f>COUNTA(E1376:E1380)</f>
        <v>5</v>
      </c>
      <c r="J1375" s="248"/>
      <c r="M1375" s="179" t="str">
        <f>IF(E1375="","",SUBTOTAL(3,$E$5:E1375))</f>
        <v/>
      </c>
    </row>
    <row r="1376" spans="1:13">
      <c r="A1376" s="323"/>
      <c r="B1376" s="198"/>
      <c r="C1376" s="207"/>
      <c r="D1376" s="207"/>
      <c r="E1376" s="208" t="s">
        <v>990</v>
      </c>
      <c r="F1376" s="208"/>
      <c r="G1376" s="240"/>
      <c r="H1376" s="207"/>
      <c r="I1376" s="202"/>
      <c r="J1376" s="211"/>
      <c r="M1376" s="179">
        <f>IF(E1376="","",SUBTOTAL(3,$E$5:E1376))</f>
        <v>1185</v>
      </c>
    </row>
    <row r="1377" spans="1:13">
      <c r="A1377" s="323"/>
      <c r="B1377" s="198"/>
      <c r="C1377" s="207"/>
      <c r="D1377" s="207"/>
      <c r="E1377" s="208" t="s">
        <v>991</v>
      </c>
      <c r="F1377" s="208"/>
      <c r="G1377" s="240"/>
      <c r="H1377" s="207"/>
      <c r="I1377" s="202"/>
      <c r="J1377" s="211"/>
      <c r="M1377" s="179">
        <f>IF(E1377="","",SUBTOTAL(3,$E$5:E1377))</f>
        <v>1186</v>
      </c>
    </row>
    <row r="1378" spans="1:13">
      <c r="A1378" s="323"/>
      <c r="B1378" s="198"/>
      <c r="C1378" s="207"/>
      <c r="D1378" s="207"/>
      <c r="E1378" s="208" t="s">
        <v>992</v>
      </c>
      <c r="F1378" s="208"/>
      <c r="G1378" s="240"/>
      <c r="H1378" s="207"/>
      <c r="I1378" s="202"/>
      <c r="J1378" s="211"/>
      <c r="M1378" s="179">
        <f>IF(E1378="","",SUBTOTAL(3,$E$5:E1378))</f>
        <v>1187</v>
      </c>
    </row>
    <row r="1379" spans="1:13">
      <c r="A1379" s="323"/>
      <c r="B1379" s="198"/>
      <c r="C1379" s="207"/>
      <c r="D1379" s="207"/>
      <c r="E1379" s="208" t="s">
        <v>993</v>
      </c>
      <c r="F1379" s="208"/>
      <c r="G1379" s="240"/>
      <c r="H1379" s="207"/>
      <c r="I1379" s="202"/>
      <c r="J1379" s="211"/>
      <c r="M1379" s="179">
        <f>IF(E1379="","",SUBTOTAL(3,$E$5:E1379))</f>
        <v>1188</v>
      </c>
    </row>
    <row r="1380" spans="1:13">
      <c r="A1380" s="323"/>
      <c r="B1380" s="198"/>
      <c r="C1380" s="207"/>
      <c r="D1380" s="207"/>
      <c r="E1380" s="208" t="s">
        <v>994</v>
      </c>
      <c r="F1380" s="208"/>
      <c r="G1380" s="240"/>
      <c r="H1380" s="207"/>
      <c r="I1380" s="202"/>
      <c r="J1380" s="211"/>
      <c r="M1380" s="179">
        <f>IF(E1380="","",SUBTOTAL(3,$E$5:E1380))</f>
        <v>1189</v>
      </c>
    </row>
    <row r="1381" spans="1:13">
      <c r="A1381" s="324">
        <f>IF(C1381="","",COUNTA($C$4:C1381))</f>
        <v>159</v>
      </c>
      <c r="B1381" s="191" t="s">
        <v>995</v>
      </c>
      <c r="C1381" s="190" t="s">
        <v>762</v>
      </c>
      <c r="D1381" s="190" t="s">
        <v>6</v>
      </c>
      <c r="E1381" s="247"/>
      <c r="F1381" s="247"/>
      <c r="G1381" s="190" t="s">
        <v>18</v>
      </c>
      <c r="H1381" s="194" t="str">
        <f>IF(I1381&lt;&gt;"",IF(I1381&lt;=3,"Đơn giản",IF(I1381&lt;=7,"Trung bình","Phức tạp")),"")</f>
        <v>Đơn giản</v>
      </c>
      <c r="I1381" s="310">
        <f>COUNTA(E1382:E1384)</f>
        <v>3</v>
      </c>
      <c r="J1381" s="211"/>
      <c r="M1381" s="179" t="str">
        <f>IF(E1381="","",SUBTOTAL(3,$E$5:E1381))</f>
        <v/>
      </c>
    </row>
    <row r="1382" spans="1:13">
      <c r="A1382" s="323"/>
      <c r="B1382" s="198"/>
      <c r="C1382" s="207"/>
      <c r="D1382" s="207"/>
      <c r="E1382" s="208" t="s">
        <v>996</v>
      </c>
      <c r="F1382" s="208"/>
      <c r="G1382" s="240"/>
      <c r="H1382" s="207"/>
      <c r="I1382" s="202"/>
      <c r="J1382" s="211"/>
      <c r="M1382" s="179">
        <f>IF(E1382="","",SUBTOTAL(3,$E$5:E1382))</f>
        <v>1190</v>
      </c>
    </row>
    <row r="1383" spans="1:13">
      <c r="A1383" s="323"/>
      <c r="B1383" s="198"/>
      <c r="C1383" s="207"/>
      <c r="D1383" s="207"/>
      <c r="E1383" s="208" t="s">
        <v>992</v>
      </c>
      <c r="F1383" s="208"/>
      <c r="G1383" s="240"/>
      <c r="H1383" s="207"/>
      <c r="I1383" s="202"/>
      <c r="J1383" s="211"/>
      <c r="M1383" s="179">
        <f>IF(E1383="","",SUBTOTAL(3,$E$5:E1383))</f>
        <v>1191</v>
      </c>
    </row>
    <row r="1384" spans="1:13" s="189" customFormat="1">
      <c r="A1384" s="323"/>
      <c r="B1384" s="198"/>
      <c r="C1384" s="207"/>
      <c r="D1384" s="207"/>
      <c r="E1384" s="208" t="s">
        <v>993</v>
      </c>
      <c r="F1384" s="208"/>
      <c r="G1384" s="240"/>
      <c r="H1384" s="207"/>
      <c r="I1384" s="234"/>
      <c r="J1384" s="242"/>
      <c r="K1384" s="177"/>
      <c r="M1384" s="179">
        <f>IF(E1384="","",SUBTOTAL(3,$E$5:E1384))</f>
        <v>1192</v>
      </c>
    </row>
    <row r="1385" spans="1:13" s="189" customFormat="1">
      <c r="A1385" s="324">
        <f>IF(C1385="","",COUNTA($C$4:C1385))</f>
        <v>160</v>
      </c>
      <c r="B1385" s="191" t="s">
        <v>997</v>
      </c>
      <c r="C1385" s="190" t="s">
        <v>762</v>
      </c>
      <c r="D1385" s="190" t="s">
        <v>6</v>
      </c>
      <c r="E1385" s="247"/>
      <c r="F1385" s="247"/>
      <c r="G1385" s="190" t="s">
        <v>18</v>
      </c>
      <c r="H1385" s="194" t="str">
        <f>IF(I1385&lt;&gt;"",IF(I1385&lt;=3,"Đơn giản",IF(I1385&lt;=7,"Trung bình","Phức tạp")),"")</f>
        <v>Trung bình</v>
      </c>
      <c r="I1385" s="310">
        <f>COUNTA(E1386:E1390)</f>
        <v>5</v>
      </c>
      <c r="J1385" s="242"/>
      <c r="K1385" s="177"/>
      <c r="M1385" s="179" t="str">
        <f>IF(E1385="","",SUBTOTAL(3,$E$5:E1385))</f>
        <v/>
      </c>
    </row>
    <row r="1386" spans="1:13">
      <c r="A1386" s="323"/>
      <c r="B1386" s="198"/>
      <c r="C1386" s="207"/>
      <c r="D1386" s="207"/>
      <c r="E1386" s="208" t="s">
        <v>998</v>
      </c>
      <c r="F1386" s="208"/>
      <c r="G1386" s="240"/>
      <c r="H1386" s="207"/>
      <c r="I1386" s="186"/>
      <c r="J1386" s="248"/>
      <c r="M1386" s="179">
        <f>IF(E1386="","",SUBTOTAL(3,$E$5:E1386))</f>
        <v>1193</v>
      </c>
    </row>
    <row r="1387" spans="1:13">
      <c r="A1387" s="323"/>
      <c r="B1387" s="198"/>
      <c r="C1387" s="207"/>
      <c r="D1387" s="207"/>
      <c r="E1387" s="208" t="s">
        <v>999</v>
      </c>
      <c r="F1387" s="208"/>
      <c r="G1387" s="240"/>
      <c r="H1387" s="207"/>
      <c r="I1387" s="202"/>
      <c r="J1387" s="211"/>
      <c r="M1387" s="179">
        <f>IF(E1387="","",SUBTOTAL(3,$E$5:E1387))</f>
        <v>1194</v>
      </c>
    </row>
    <row r="1388" spans="1:13">
      <c r="A1388" s="323"/>
      <c r="B1388" s="198"/>
      <c r="C1388" s="207"/>
      <c r="D1388" s="207"/>
      <c r="E1388" s="208" t="s">
        <v>1000</v>
      </c>
      <c r="F1388" s="208"/>
      <c r="G1388" s="240"/>
      <c r="H1388" s="207"/>
      <c r="I1388" s="202"/>
      <c r="J1388" s="211"/>
      <c r="M1388" s="179">
        <f>IF(E1388="","",SUBTOTAL(3,$E$5:E1388))</f>
        <v>1195</v>
      </c>
    </row>
    <row r="1389" spans="1:13">
      <c r="A1389" s="323"/>
      <c r="B1389" s="198"/>
      <c r="C1389" s="207"/>
      <c r="D1389" s="207"/>
      <c r="E1389" s="208" t="s">
        <v>1001</v>
      </c>
      <c r="F1389" s="208"/>
      <c r="G1389" s="240"/>
      <c r="H1389" s="207"/>
      <c r="I1389" s="202"/>
      <c r="J1389" s="211"/>
      <c r="M1389" s="179">
        <f>IF(E1389="","",SUBTOTAL(3,$E$5:E1389))</f>
        <v>1196</v>
      </c>
    </row>
    <row r="1390" spans="1:13">
      <c r="A1390" s="323"/>
      <c r="B1390" s="198"/>
      <c r="C1390" s="207"/>
      <c r="D1390" s="207"/>
      <c r="E1390" s="208" t="s">
        <v>1002</v>
      </c>
      <c r="F1390" s="208"/>
      <c r="G1390" s="240"/>
      <c r="H1390" s="207"/>
      <c r="I1390" s="202"/>
      <c r="J1390" s="211"/>
      <c r="M1390" s="179">
        <f>IF(E1390="","",SUBTOTAL(3,$E$5:E1390))</f>
        <v>1197</v>
      </c>
    </row>
    <row r="1391" spans="1:13">
      <c r="A1391" s="324">
        <f>IF(C1391="","",COUNTA($C$4:C1391))</f>
        <v>161</v>
      </c>
      <c r="B1391" s="191" t="s">
        <v>1003</v>
      </c>
      <c r="C1391" s="190" t="s">
        <v>762</v>
      </c>
      <c r="D1391" s="190" t="s">
        <v>6</v>
      </c>
      <c r="E1391" s="247"/>
      <c r="F1391" s="247"/>
      <c r="G1391" s="190" t="s">
        <v>18</v>
      </c>
      <c r="H1391" s="194" t="str">
        <f>IF(I1391&lt;&gt;"",IF(I1391&lt;=3,"Đơn giản",IF(I1391&lt;=7,"Trung bình","Phức tạp")),"")</f>
        <v>Trung bình</v>
      </c>
      <c r="I1391" s="310">
        <f>COUNTA(E1392:E1395)</f>
        <v>4</v>
      </c>
      <c r="J1391" s="211"/>
      <c r="M1391" s="179" t="str">
        <f>IF(E1391="","",SUBTOTAL(3,$E$5:E1391))</f>
        <v/>
      </c>
    </row>
    <row r="1392" spans="1:13" ht="33.6">
      <c r="A1392" s="323"/>
      <c r="B1392" s="198"/>
      <c r="C1392" s="207"/>
      <c r="D1392" s="207"/>
      <c r="E1392" s="208" t="s">
        <v>1004</v>
      </c>
      <c r="F1392" s="208"/>
      <c r="G1392" s="240"/>
      <c r="H1392" s="207"/>
      <c r="I1392" s="202"/>
      <c r="J1392" s="211"/>
      <c r="M1392" s="179">
        <f>IF(E1392="","",SUBTOTAL(3,$E$5:E1392))</f>
        <v>1198</v>
      </c>
    </row>
    <row r="1393" spans="1:13">
      <c r="A1393" s="323"/>
      <c r="B1393" s="198"/>
      <c r="C1393" s="207"/>
      <c r="D1393" s="207"/>
      <c r="E1393" s="208" t="s">
        <v>1005</v>
      </c>
      <c r="F1393" s="208"/>
      <c r="G1393" s="240"/>
      <c r="H1393" s="207"/>
      <c r="I1393" s="202"/>
      <c r="J1393" s="211"/>
      <c r="M1393" s="179">
        <f>IF(E1393="","",SUBTOTAL(3,$E$5:E1393))</f>
        <v>1199</v>
      </c>
    </row>
    <row r="1394" spans="1:13">
      <c r="A1394" s="323"/>
      <c r="B1394" s="198"/>
      <c r="C1394" s="207"/>
      <c r="D1394" s="207"/>
      <c r="E1394" s="208" t="s">
        <v>1006</v>
      </c>
      <c r="F1394" s="208"/>
      <c r="G1394" s="240"/>
      <c r="H1394" s="207"/>
      <c r="I1394" s="202"/>
      <c r="J1394" s="211"/>
      <c r="M1394" s="179">
        <f>IF(E1394="","",SUBTOTAL(3,$E$5:E1394))</f>
        <v>1200</v>
      </c>
    </row>
    <row r="1395" spans="1:13">
      <c r="A1395" s="323"/>
      <c r="B1395" s="198"/>
      <c r="C1395" s="207"/>
      <c r="D1395" s="207"/>
      <c r="E1395" s="208" t="s">
        <v>1007</v>
      </c>
      <c r="F1395" s="208"/>
      <c r="G1395" s="240"/>
      <c r="H1395" s="207"/>
      <c r="I1395" s="202"/>
      <c r="J1395" s="211"/>
      <c r="M1395" s="179">
        <f>IF(E1395="","",SUBTOTAL(3,$E$5:E1395))</f>
        <v>1201</v>
      </c>
    </row>
    <row r="1396" spans="1:13">
      <c r="A1396" s="324">
        <f>IF(C1396="","",COUNTA($C$4:C1396))</f>
        <v>162</v>
      </c>
      <c r="B1396" s="191" t="s">
        <v>1008</v>
      </c>
      <c r="C1396" s="190" t="s">
        <v>762</v>
      </c>
      <c r="D1396" s="190" t="s">
        <v>6</v>
      </c>
      <c r="E1396" s="247"/>
      <c r="F1396" s="247"/>
      <c r="G1396" s="190" t="s">
        <v>18</v>
      </c>
      <c r="H1396" s="194" t="str">
        <f>IF(I1396&lt;&gt;"",IF(I1396&lt;=3,"Đơn giản",IF(I1396&lt;=7,"Trung bình","Phức tạp")),"")</f>
        <v>Trung bình</v>
      </c>
      <c r="I1396" s="310">
        <f>COUNTA(E1397:E1401)</f>
        <v>5</v>
      </c>
      <c r="J1396" s="248"/>
      <c r="M1396" s="179" t="str">
        <f>IF(E1396="","",SUBTOTAL(3,$E$5:E1396))</f>
        <v/>
      </c>
    </row>
    <row r="1397" spans="1:13">
      <c r="A1397" s="323"/>
      <c r="B1397" s="198"/>
      <c r="C1397" s="207"/>
      <c r="D1397" s="207"/>
      <c r="E1397" s="208" t="s">
        <v>1009</v>
      </c>
      <c r="F1397" s="208"/>
      <c r="G1397" s="240"/>
      <c r="H1397" s="207"/>
      <c r="I1397" s="202"/>
      <c r="J1397" s="211"/>
      <c r="M1397" s="179">
        <f>IF(E1397="","",SUBTOTAL(3,$E$5:E1397))</f>
        <v>1202</v>
      </c>
    </row>
    <row r="1398" spans="1:13">
      <c r="A1398" s="323"/>
      <c r="B1398" s="198"/>
      <c r="C1398" s="207"/>
      <c r="D1398" s="207"/>
      <c r="E1398" s="208" t="s">
        <v>1010</v>
      </c>
      <c r="F1398" s="208"/>
      <c r="G1398" s="240"/>
      <c r="H1398" s="207"/>
      <c r="I1398" s="202"/>
      <c r="J1398" s="211"/>
      <c r="M1398" s="179">
        <f>IF(E1398="","",SUBTOTAL(3,$E$5:E1398))</f>
        <v>1203</v>
      </c>
    </row>
    <row r="1399" spans="1:13">
      <c r="A1399" s="323"/>
      <c r="B1399" s="198"/>
      <c r="C1399" s="207"/>
      <c r="D1399" s="207"/>
      <c r="E1399" s="208" t="s">
        <v>1011</v>
      </c>
      <c r="F1399" s="208"/>
      <c r="G1399" s="240"/>
      <c r="H1399" s="207"/>
      <c r="I1399" s="202"/>
      <c r="J1399" s="211"/>
      <c r="M1399" s="179">
        <f>IF(E1399="","",SUBTOTAL(3,$E$5:E1399))</f>
        <v>1204</v>
      </c>
    </row>
    <row r="1400" spans="1:13">
      <c r="A1400" s="323"/>
      <c r="B1400" s="198"/>
      <c r="C1400" s="207"/>
      <c r="D1400" s="207"/>
      <c r="E1400" s="208" t="s">
        <v>1012</v>
      </c>
      <c r="F1400" s="208"/>
      <c r="G1400" s="240"/>
      <c r="H1400" s="207"/>
      <c r="I1400" s="202"/>
      <c r="J1400" s="211"/>
      <c r="M1400" s="179">
        <f>IF(E1400="","",SUBTOTAL(3,$E$5:E1400))</f>
        <v>1205</v>
      </c>
    </row>
    <row r="1401" spans="1:13">
      <c r="A1401" s="323"/>
      <c r="B1401" s="198"/>
      <c r="C1401" s="207"/>
      <c r="D1401" s="207"/>
      <c r="E1401" s="208" t="s">
        <v>1013</v>
      </c>
      <c r="F1401" s="208"/>
      <c r="G1401" s="240"/>
      <c r="H1401" s="207"/>
      <c r="I1401" s="202"/>
      <c r="J1401" s="211"/>
      <c r="M1401" s="179">
        <f>IF(E1401="","",SUBTOTAL(3,$E$5:E1401))</f>
        <v>1206</v>
      </c>
    </row>
    <row r="1402" spans="1:13">
      <c r="A1402" s="321" t="s">
        <v>1014</v>
      </c>
      <c r="B1402" s="219" t="s">
        <v>1015</v>
      </c>
      <c r="C1402" s="246"/>
      <c r="D1402" s="246"/>
      <c r="E1402" s="245"/>
      <c r="F1402" s="245"/>
      <c r="G1402" s="218"/>
      <c r="H1402" s="218"/>
      <c r="I1402" s="218"/>
      <c r="J1402" s="211"/>
      <c r="M1402" s="179" t="str">
        <f>IF(E1402="","",SUBTOTAL(3,$E$5:E1402))</f>
        <v/>
      </c>
    </row>
    <row r="1403" spans="1:13">
      <c r="A1403" s="324">
        <f>IF(C1403="","",COUNTA($C$4:C1403))</f>
        <v>163</v>
      </c>
      <c r="B1403" s="191" t="s">
        <v>1016</v>
      </c>
      <c r="C1403" s="190" t="s">
        <v>321</v>
      </c>
      <c r="D1403" s="190" t="s">
        <v>6</v>
      </c>
      <c r="E1403" s="247"/>
      <c r="F1403" s="247"/>
      <c r="G1403" s="190" t="s">
        <v>18</v>
      </c>
      <c r="H1403" s="194" t="str">
        <f>IF(I1403&lt;&gt;"",IF(I1403&lt;=3,"Đơn giản",IF(I1403&lt;=7,"Trung bình","Phức tạp")),"")</f>
        <v>Trung bình</v>
      </c>
      <c r="I1403" s="310">
        <f>COUNTA(E1404:E1409)</f>
        <v>6</v>
      </c>
      <c r="J1403" s="211"/>
      <c r="M1403" s="179" t="str">
        <f>IF(E1403="","",SUBTOTAL(3,$E$5:E1403))</f>
        <v/>
      </c>
    </row>
    <row r="1404" spans="1:13" ht="33.6">
      <c r="A1404" s="323"/>
      <c r="B1404" s="198"/>
      <c r="C1404" s="207"/>
      <c r="D1404" s="207"/>
      <c r="E1404" s="208" t="s">
        <v>1017</v>
      </c>
      <c r="F1404" s="208"/>
      <c r="G1404" s="240"/>
      <c r="H1404" s="207"/>
      <c r="I1404" s="202"/>
      <c r="J1404" s="211"/>
      <c r="M1404" s="179">
        <f>IF(E1404="","",SUBTOTAL(3,$E$5:E1404))</f>
        <v>1207</v>
      </c>
    </row>
    <row r="1405" spans="1:13" ht="33.6">
      <c r="A1405" s="323"/>
      <c r="B1405" s="198"/>
      <c r="C1405" s="207"/>
      <c r="D1405" s="207"/>
      <c r="E1405" s="208" t="s">
        <v>1018</v>
      </c>
      <c r="F1405" s="208"/>
      <c r="G1405" s="240"/>
      <c r="H1405" s="207"/>
      <c r="I1405" s="186"/>
      <c r="J1405" s="248"/>
      <c r="M1405" s="179">
        <f>IF(E1405="","",SUBTOTAL(3,$E$5:E1405))</f>
        <v>1208</v>
      </c>
    </row>
    <row r="1406" spans="1:13" ht="33.6">
      <c r="A1406" s="323"/>
      <c r="B1406" s="198"/>
      <c r="C1406" s="207"/>
      <c r="D1406" s="207"/>
      <c r="E1406" s="208" t="s">
        <v>1019</v>
      </c>
      <c r="F1406" s="208"/>
      <c r="G1406" s="240"/>
      <c r="H1406" s="207"/>
      <c r="I1406" s="202"/>
      <c r="J1406" s="211"/>
      <c r="M1406" s="179">
        <f>IF(E1406="","",SUBTOTAL(3,$E$5:E1406))</f>
        <v>1209</v>
      </c>
    </row>
    <row r="1407" spans="1:13" ht="33.6">
      <c r="A1407" s="323"/>
      <c r="B1407" s="198"/>
      <c r="C1407" s="207"/>
      <c r="D1407" s="207"/>
      <c r="E1407" s="208" t="s">
        <v>1020</v>
      </c>
      <c r="F1407" s="208"/>
      <c r="G1407" s="240"/>
      <c r="H1407" s="207"/>
      <c r="I1407" s="202"/>
      <c r="J1407" s="211"/>
      <c r="M1407" s="179">
        <f>IF(E1407="","",SUBTOTAL(3,$E$5:E1407))</f>
        <v>1210</v>
      </c>
    </row>
    <row r="1408" spans="1:13" ht="33.6">
      <c r="A1408" s="323"/>
      <c r="B1408" s="198"/>
      <c r="C1408" s="207"/>
      <c r="D1408" s="207"/>
      <c r="E1408" s="208" t="s">
        <v>1021</v>
      </c>
      <c r="F1408" s="208"/>
      <c r="G1408" s="240"/>
      <c r="H1408" s="207"/>
      <c r="I1408" s="202"/>
      <c r="J1408" s="211"/>
      <c r="M1408" s="179">
        <f>IF(E1408="","",SUBTOTAL(3,$E$5:E1408))</f>
        <v>1211</v>
      </c>
    </row>
    <row r="1409" spans="1:13" ht="33.6">
      <c r="A1409" s="323"/>
      <c r="B1409" s="198"/>
      <c r="C1409" s="207"/>
      <c r="D1409" s="207"/>
      <c r="E1409" s="225" t="s">
        <v>1022</v>
      </c>
      <c r="F1409" s="225"/>
      <c r="G1409" s="176"/>
      <c r="H1409" s="176"/>
      <c r="I1409" s="202"/>
      <c r="J1409" s="211"/>
      <c r="M1409" s="179">
        <f>IF(E1409="","",SUBTOTAL(3,$E$5:E1409))</f>
        <v>1212</v>
      </c>
    </row>
    <row r="1410" spans="1:13">
      <c r="A1410" s="317" t="s">
        <v>1023</v>
      </c>
      <c r="B1410" s="184" t="s">
        <v>1024</v>
      </c>
      <c r="C1410" s="183"/>
      <c r="D1410" s="183"/>
      <c r="E1410" s="184"/>
      <c r="F1410" s="184"/>
      <c r="G1410" s="183"/>
      <c r="H1410" s="184"/>
      <c r="I1410" s="184"/>
      <c r="J1410" s="211"/>
      <c r="M1410" s="179" t="str">
        <f>IF(E1410="","",SUBTOTAL(3,$E$5:E1410))</f>
        <v/>
      </c>
    </row>
    <row r="1411" spans="1:13" ht="33.6">
      <c r="A1411" s="321" t="s">
        <v>1025</v>
      </c>
      <c r="B1411" s="219" t="s">
        <v>1026</v>
      </c>
      <c r="C1411" s="218"/>
      <c r="D1411" s="218"/>
      <c r="E1411" s="219"/>
      <c r="F1411" s="219"/>
      <c r="G1411" s="218"/>
      <c r="H1411" s="219"/>
      <c r="I1411" s="219"/>
      <c r="J1411" s="211"/>
      <c r="M1411" s="179" t="str">
        <f>IF(E1411="","",SUBTOTAL(3,$E$5:E1411))</f>
        <v/>
      </c>
    </row>
    <row r="1412" spans="1:13">
      <c r="A1412" s="324">
        <f>IF(C1412="","",COUNTA($C$4:C1412))</f>
        <v>164</v>
      </c>
      <c r="B1412" s="191" t="s">
        <v>1027</v>
      </c>
      <c r="C1412" s="190" t="s">
        <v>869</v>
      </c>
      <c r="D1412" s="190" t="s">
        <v>6</v>
      </c>
      <c r="E1412" s="191"/>
      <c r="F1412" s="191"/>
      <c r="G1412" s="190" t="s">
        <v>18</v>
      </c>
      <c r="H1412" s="194" t="str">
        <f>IF(I1412&lt;&gt;"",IF(I1412&lt;=3,"Đơn giản",IF(I1412&lt;=7,"Trung bình","Phức tạp")),"")</f>
        <v>Trung bình</v>
      </c>
      <c r="I1412" s="310">
        <f>COUNTA(E1413:E1416)</f>
        <v>4</v>
      </c>
      <c r="J1412" s="211"/>
      <c r="M1412" s="179" t="str">
        <f>IF(E1412="","",SUBTOTAL(3,$E$5:E1412))</f>
        <v/>
      </c>
    </row>
    <row r="1413" spans="1:13" ht="33.6">
      <c r="A1413" s="323"/>
      <c r="B1413" s="198"/>
      <c r="C1413" s="207"/>
      <c r="D1413" s="207"/>
      <c r="E1413" s="199" t="s">
        <v>1028</v>
      </c>
      <c r="F1413" s="199"/>
      <c r="G1413" s="199"/>
      <c r="H1413" s="208"/>
      <c r="I1413" s="202"/>
      <c r="J1413" s="211"/>
      <c r="M1413" s="179">
        <f>IF(E1413="","",SUBTOTAL(3,$E$5:E1413))</f>
        <v>1213</v>
      </c>
    </row>
    <row r="1414" spans="1:13" ht="33.6">
      <c r="A1414" s="323"/>
      <c r="B1414" s="198"/>
      <c r="C1414" s="207"/>
      <c r="D1414" s="207"/>
      <c r="E1414" s="199" t="s">
        <v>1029</v>
      </c>
      <c r="F1414" s="199"/>
      <c r="G1414" s="199"/>
      <c r="H1414" s="208"/>
      <c r="I1414" s="202"/>
      <c r="J1414" s="211"/>
      <c r="M1414" s="179">
        <f>IF(E1414="","",SUBTOTAL(3,$E$5:E1414))</f>
        <v>1214</v>
      </c>
    </row>
    <row r="1415" spans="1:13">
      <c r="A1415" s="323"/>
      <c r="B1415" s="198"/>
      <c r="C1415" s="207"/>
      <c r="D1415" s="207"/>
      <c r="E1415" s="199" t="s">
        <v>1030</v>
      </c>
      <c r="F1415" s="199"/>
      <c r="G1415" s="199"/>
      <c r="H1415" s="208"/>
      <c r="I1415" s="186"/>
      <c r="J1415" s="248"/>
      <c r="M1415" s="179">
        <f>IF(E1415="","",SUBTOTAL(3,$E$5:E1415))</f>
        <v>1215</v>
      </c>
    </row>
    <row r="1416" spans="1:13">
      <c r="A1416" s="323"/>
      <c r="B1416" s="198"/>
      <c r="C1416" s="207"/>
      <c r="D1416" s="207"/>
      <c r="E1416" s="199" t="s">
        <v>1031</v>
      </c>
      <c r="F1416" s="199"/>
      <c r="G1416" s="199"/>
      <c r="H1416" s="208"/>
      <c r="I1416" s="186"/>
      <c r="J1416" s="248"/>
      <c r="M1416" s="179">
        <f>IF(E1416="","",SUBTOTAL(3,$E$5:E1416))</f>
        <v>1216</v>
      </c>
    </row>
    <row r="1417" spans="1:13">
      <c r="A1417" s="324">
        <f>IF(C1417="","",COUNTA($C$4:C1417))</f>
        <v>165</v>
      </c>
      <c r="B1417" s="191" t="s">
        <v>1032</v>
      </c>
      <c r="C1417" s="190" t="s">
        <v>869</v>
      </c>
      <c r="D1417" s="190" t="s">
        <v>6</v>
      </c>
      <c r="E1417" s="191"/>
      <c r="F1417" s="191"/>
      <c r="G1417" s="190" t="s">
        <v>18</v>
      </c>
      <c r="H1417" s="194" t="str">
        <f>IF(I1417&lt;&gt;"",IF(I1417&lt;=3,"Đơn giản",IF(I1417&lt;=7,"Trung bình","Phức tạp")),"")</f>
        <v>Trung bình</v>
      </c>
      <c r="I1417" s="310">
        <f>COUNTA(E1418:E1421)</f>
        <v>4</v>
      </c>
      <c r="J1417" s="211"/>
      <c r="M1417" s="179" t="str">
        <f>IF(E1417="","",SUBTOTAL(3,$E$5:E1417))</f>
        <v/>
      </c>
    </row>
    <row r="1418" spans="1:13" ht="33.6">
      <c r="A1418" s="323"/>
      <c r="B1418" s="198"/>
      <c r="C1418" s="207"/>
      <c r="D1418" s="207"/>
      <c r="E1418" s="199" t="s">
        <v>1033</v>
      </c>
      <c r="F1418" s="199"/>
      <c r="G1418" s="199"/>
      <c r="H1418" s="208"/>
      <c r="I1418" s="202"/>
      <c r="J1418" s="211"/>
      <c r="M1418" s="179">
        <f>IF(E1418="","",SUBTOTAL(3,$E$5:E1418))</f>
        <v>1217</v>
      </c>
    </row>
    <row r="1419" spans="1:13" ht="33.6">
      <c r="A1419" s="323"/>
      <c r="B1419" s="198"/>
      <c r="C1419" s="207"/>
      <c r="D1419" s="207"/>
      <c r="E1419" s="199" t="s">
        <v>1034</v>
      </c>
      <c r="F1419" s="199"/>
      <c r="G1419" s="199"/>
      <c r="H1419" s="208"/>
      <c r="I1419" s="202"/>
      <c r="J1419" s="211"/>
      <c r="M1419" s="179">
        <f>IF(E1419="","",SUBTOTAL(3,$E$5:E1419))</f>
        <v>1218</v>
      </c>
    </row>
    <row r="1420" spans="1:13" ht="33.6">
      <c r="A1420" s="323"/>
      <c r="B1420" s="198"/>
      <c r="C1420" s="207"/>
      <c r="D1420" s="207"/>
      <c r="E1420" s="199" t="s">
        <v>1035</v>
      </c>
      <c r="F1420" s="199"/>
      <c r="G1420" s="199"/>
      <c r="H1420" s="208"/>
      <c r="I1420" s="202"/>
      <c r="J1420" s="211"/>
      <c r="M1420" s="179">
        <f>IF(E1420="","",SUBTOTAL(3,$E$5:E1420))</f>
        <v>1219</v>
      </c>
    </row>
    <row r="1421" spans="1:13" ht="33.6">
      <c r="A1421" s="323"/>
      <c r="B1421" s="198"/>
      <c r="C1421" s="207"/>
      <c r="D1421" s="207"/>
      <c r="E1421" s="199" t="s">
        <v>1036</v>
      </c>
      <c r="F1421" s="199"/>
      <c r="G1421" s="199"/>
      <c r="H1421" s="208"/>
      <c r="I1421" s="202"/>
      <c r="J1421" s="211"/>
      <c r="M1421" s="179">
        <f>IF(E1421="","",SUBTOTAL(3,$E$5:E1421))</f>
        <v>1220</v>
      </c>
    </row>
    <row r="1422" spans="1:13" ht="33.6">
      <c r="A1422" s="324">
        <f>IF(C1422="","",COUNTA($C$4:C1422))</f>
        <v>166</v>
      </c>
      <c r="B1422" s="191" t="s">
        <v>1037</v>
      </c>
      <c r="C1422" s="190" t="s">
        <v>869</v>
      </c>
      <c r="D1422" s="190" t="s">
        <v>6</v>
      </c>
      <c r="E1422" s="191"/>
      <c r="F1422" s="191"/>
      <c r="G1422" s="190" t="s">
        <v>18</v>
      </c>
      <c r="H1422" s="194" t="str">
        <f>IF(I1422&lt;&gt;"",IF(I1422&lt;=3,"Đơn giản",IF(I1422&lt;=7,"Trung bình","Phức tạp")),"")</f>
        <v>Trung bình</v>
      </c>
      <c r="I1422" s="310">
        <f>COUNTA(E1423:E1427)</f>
        <v>5</v>
      </c>
      <c r="J1422" s="248"/>
      <c r="M1422" s="179" t="str">
        <f>IF(E1422="","",SUBTOTAL(3,$E$5:E1422))</f>
        <v/>
      </c>
    </row>
    <row r="1423" spans="1:13" ht="33.6">
      <c r="A1423" s="323"/>
      <c r="B1423" s="198"/>
      <c r="C1423" s="207"/>
      <c r="D1423" s="207"/>
      <c r="E1423" s="199" t="s">
        <v>1038</v>
      </c>
      <c r="F1423" s="199"/>
      <c r="G1423" s="199"/>
      <c r="H1423" s="208"/>
      <c r="I1423" s="202"/>
      <c r="J1423" s="211"/>
      <c r="M1423" s="179">
        <f>IF(E1423="","",SUBTOTAL(3,$E$5:E1423))</f>
        <v>1221</v>
      </c>
    </row>
    <row r="1424" spans="1:13">
      <c r="A1424" s="323"/>
      <c r="B1424" s="198"/>
      <c r="C1424" s="207"/>
      <c r="D1424" s="207"/>
      <c r="E1424" s="199" t="s">
        <v>1039</v>
      </c>
      <c r="F1424" s="199"/>
      <c r="G1424" s="199"/>
      <c r="H1424" s="208"/>
      <c r="I1424" s="202"/>
      <c r="J1424" s="211"/>
      <c r="M1424" s="179">
        <f>IF(E1424="","",SUBTOTAL(3,$E$5:E1424))</f>
        <v>1222</v>
      </c>
    </row>
    <row r="1425" spans="1:13" ht="33.6">
      <c r="A1425" s="323"/>
      <c r="B1425" s="198"/>
      <c r="C1425" s="207"/>
      <c r="D1425" s="207"/>
      <c r="E1425" s="199" t="s">
        <v>1040</v>
      </c>
      <c r="F1425" s="199"/>
      <c r="G1425" s="199"/>
      <c r="H1425" s="208"/>
      <c r="I1425" s="202"/>
      <c r="J1425" s="211"/>
      <c r="M1425" s="179">
        <f>IF(E1425="","",SUBTOTAL(3,$E$5:E1425))</f>
        <v>1223</v>
      </c>
    </row>
    <row r="1426" spans="1:13" ht="33.6">
      <c r="A1426" s="323"/>
      <c r="B1426" s="198"/>
      <c r="C1426" s="207"/>
      <c r="D1426" s="207"/>
      <c r="E1426" s="199" t="s">
        <v>1041</v>
      </c>
      <c r="F1426" s="199"/>
      <c r="G1426" s="199"/>
      <c r="H1426" s="208"/>
      <c r="I1426" s="202"/>
      <c r="J1426" s="211"/>
      <c r="M1426" s="179">
        <f>IF(E1426="","",SUBTOTAL(3,$E$5:E1426))</f>
        <v>1224</v>
      </c>
    </row>
    <row r="1427" spans="1:13" ht="33.6">
      <c r="A1427" s="323"/>
      <c r="B1427" s="198"/>
      <c r="C1427" s="207"/>
      <c r="D1427" s="207"/>
      <c r="E1427" s="199" t="s">
        <v>1042</v>
      </c>
      <c r="F1427" s="199"/>
      <c r="G1427" s="199"/>
      <c r="H1427" s="208"/>
      <c r="I1427" s="202"/>
      <c r="J1427" s="211"/>
      <c r="M1427" s="179">
        <f>IF(E1427="","",SUBTOTAL(3,$E$5:E1427))</f>
        <v>1225</v>
      </c>
    </row>
    <row r="1428" spans="1:13">
      <c r="A1428" s="324">
        <f>IF(C1428="","",COUNTA($C$4:C1428))</f>
        <v>167</v>
      </c>
      <c r="B1428" s="191" t="s">
        <v>1043</v>
      </c>
      <c r="C1428" s="190" t="s">
        <v>869</v>
      </c>
      <c r="D1428" s="190" t="s">
        <v>6</v>
      </c>
      <c r="E1428" s="191"/>
      <c r="F1428" s="191"/>
      <c r="G1428" s="190" t="s">
        <v>18</v>
      </c>
      <c r="H1428" s="194" t="str">
        <f>IF(I1428&lt;&gt;"",IF(I1428&lt;=3,"Đơn giản",IF(I1428&lt;=7,"Trung bình","Phức tạp")),"")</f>
        <v>Trung bình</v>
      </c>
      <c r="I1428" s="310">
        <f>COUNTA(E1429:E1433)</f>
        <v>5</v>
      </c>
      <c r="J1428" s="248"/>
      <c r="M1428" s="179" t="str">
        <f>IF(E1428="","",SUBTOTAL(3,$E$5:E1428))</f>
        <v/>
      </c>
    </row>
    <row r="1429" spans="1:13" ht="33.6">
      <c r="A1429" s="323"/>
      <c r="B1429" s="198"/>
      <c r="C1429" s="207"/>
      <c r="D1429" s="207"/>
      <c r="E1429" s="199" t="s">
        <v>1044</v>
      </c>
      <c r="F1429" s="199"/>
      <c r="G1429" s="199"/>
      <c r="H1429" s="208"/>
      <c r="I1429" s="202"/>
      <c r="J1429" s="211"/>
      <c r="M1429" s="179">
        <f>IF(E1429="","",SUBTOTAL(3,$E$5:E1429))</f>
        <v>1226</v>
      </c>
    </row>
    <row r="1430" spans="1:13">
      <c r="A1430" s="323"/>
      <c r="B1430" s="198"/>
      <c r="C1430" s="207"/>
      <c r="D1430" s="207"/>
      <c r="E1430" s="199" t="s">
        <v>1045</v>
      </c>
      <c r="F1430" s="199"/>
      <c r="G1430" s="199"/>
      <c r="H1430" s="208"/>
      <c r="I1430" s="202"/>
      <c r="J1430" s="211"/>
      <c r="M1430" s="179">
        <f>IF(E1430="","",SUBTOTAL(3,$E$5:E1430))</f>
        <v>1227</v>
      </c>
    </row>
    <row r="1431" spans="1:13">
      <c r="A1431" s="323"/>
      <c r="B1431" s="198"/>
      <c r="C1431" s="207"/>
      <c r="D1431" s="207"/>
      <c r="E1431" s="199" t="s">
        <v>1046</v>
      </c>
      <c r="F1431" s="199"/>
      <c r="G1431" s="199"/>
      <c r="H1431" s="208"/>
      <c r="I1431" s="202"/>
      <c r="J1431" s="211"/>
      <c r="M1431" s="179">
        <f>IF(E1431="","",SUBTOTAL(3,$E$5:E1431))</f>
        <v>1228</v>
      </c>
    </row>
    <row r="1432" spans="1:13" ht="33.6">
      <c r="A1432" s="323"/>
      <c r="B1432" s="198"/>
      <c r="C1432" s="207"/>
      <c r="D1432" s="207"/>
      <c r="E1432" s="199" t="s">
        <v>1047</v>
      </c>
      <c r="F1432" s="199"/>
      <c r="G1432" s="199"/>
      <c r="H1432" s="208"/>
      <c r="I1432" s="202"/>
      <c r="J1432" s="211"/>
      <c r="M1432" s="179">
        <f>IF(E1432="","",SUBTOTAL(3,$E$5:E1432))</f>
        <v>1229</v>
      </c>
    </row>
    <row r="1433" spans="1:13" ht="33.6">
      <c r="A1433" s="323"/>
      <c r="B1433" s="198"/>
      <c r="C1433" s="207"/>
      <c r="D1433" s="207"/>
      <c r="E1433" s="199" t="s">
        <v>1048</v>
      </c>
      <c r="F1433" s="199"/>
      <c r="G1433" s="199"/>
      <c r="H1433" s="208"/>
      <c r="I1433" s="202"/>
      <c r="J1433" s="211"/>
      <c r="M1433" s="179">
        <f>IF(E1433="","",SUBTOTAL(3,$E$5:E1433))</f>
        <v>1230</v>
      </c>
    </row>
    <row r="1434" spans="1:13">
      <c r="A1434" s="324">
        <f>IF(C1434="","",COUNTA($C$4:C1434))</f>
        <v>168</v>
      </c>
      <c r="B1434" s="191" t="s">
        <v>1049</v>
      </c>
      <c r="C1434" s="190" t="s">
        <v>869</v>
      </c>
      <c r="D1434" s="190" t="s">
        <v>6</v>
      </c>
      <c r="E1434" s="191"/>
      <c r="F1434" s="191"/>
      <c r="G1434" s="190" t="s">
        <v>18</v>
      </c>
      <c r="H1434" s="194" t="str">
        <f>IF(I1434&lt;&gt;"",IF(I1434&lt;=3,"Đơn giản",IF(I1434&lt;=7,"Trung bình","Phức tạp")),"")</f>
        <v>Trung bình</v>
      </c>
      <c r="I1434" s="310">
        <f>COUNTA(E1435:E1439)</f>
        <v>5</v>
      </c>
      <c r="J1434" s="248"/>
      <c r="M1434" s="179" t="str">
        <f>IF(E1434="","",SUBTOTAL(3,$E$5:E1434))</f>
        <v/>
      </c>
    </row>
    <row r="1435" spans="1:13" ht="33.6">
      <c r="A1435" s="323"/>
      <c r="B1435" s="198"/>
      <c r="C1435" s="207"/>
      <c r="D1435" s="207"/>
      <c r="E1435" s="199" t="s">
        <v>1050</v>
      </c>
      <c r="F1435" s="199"/>
      <c r="G1435" s="199"/>
      <c r="H1435" s="208"/>
      <c r="I1435" s="202"/>
      <c r="J1435" s="211"/>
      <c r="M1435" s="179">
        <f>IF(E1435="","",SUBTOTAL(3,$E$5:E1435))</f>
        <v>1231</v>
      </c>
    </row>
    <row r="1436" spans="1:13">
      <c r="A1436" s="323"/>
      <c r="B1436" s="198"/>
      <c r="C1436" s="207"/>
      <c r="D1436" s="207"/>
      <c r="E1436" s="199" t="s">
        <v>1051</v>
      </c>
      <c r="F1436" s="199"/>
      <c r="G1436" s="199"/>
      <c r="H1436" s="208"/>
      <c r="I1436" s="202"/>
      <c r="J1436" s="211"/>
      <c r="M1436" s="179">
        <f>IF(E1436="","",SUBTOTAL(3,$E$5:E1436))</f>
        <v>1232</v>
      </c>
    </row>
    <row r="1437" spans="1:13">
      <c r="A1437" s="323"/>
      <c r="B1437" s="198"/>
      <c r="C1437" s="207"/>
      <c r="D1437" s="207"/>
      <c r="E1437" s="199" t="s">
        <v>1052</v>
      </c>
      <c r="F1437" s="199"/>
      <c r="G1437" s="199"/>
      <c r="H1437" s="208"/>
      <c r="I1437" s="202"/>
      <c r="J1437" s="211"/>
      <c r="M1437" s="179">
        <f>IF(E1437="","",SUBTOTAL(3,$E$5:E1437))</f>
        <v>1233</v>
      </c>
    </row>
    <row r="1438" spans="1:13" ht="33.6">
      <c r="A1438" s="323"/>
      <c r="B1438" s="198"/>
      <c r="C1438" s="207"/>
      <c r="D1438" s="207"/>
      <c r="E1438" s="199" t="s">
        <v>1053</v>
      </c>
      <c r="F1438" s="199"/>
      <c r="G1438" s="199"/>
      <c r="H1438" s="208"/>
      <c r="I1438" s="202"/>
      <c r="J1438" s="211"/>
      <c r="M1438" s="179">
        <f>IF(E1438="","",SUBTOTAL(3,$E$5:E1438))</f>
        <v>1234</v>
      </c>
    </row>
    <row r="1439" spans="1:13">
      <c r="A1439" s="323"/>
      <c r="B1439" s="198"/>
      <c r="C1439" s="207"/>
      <c r="D1439" s="207"/>
      <c r="E1439" s="208" t="s">
        <v>1054</v>
      </c>
      <c r="F1439" s="208"/>
      <c r="G1439" s="199"/>
      <c r="H1439" s="208"/>
      <c r="I1439" s="186"/>
      <c r="J1439" s="248"/>
      <c r="M1439" s="179">
        <f>IF(E1439="","",SUBTOTAL(3,$E$5:E1439))</f>
        <v>1235</v>
      </c>
    </row>
    <row r="1440" spans="1:13">
      <c r="A1440" s="324">
        <f>IF(C1440="","",COUNTA($C$4:C1440))</f>
        <v>169</v>
      </c>
      <c r="B1440" s="191" t="s">
        <v>1055</v>
      </c>
      <c r="C1440" s="190" t="s">
        <v>869</v>
      </c>
      <c r="D1440" s="190" t="s">
        <v>6</v>
      </c>
      <c r="E1440" s="191"/>
      <c r="F1440" s="191"/>
      <c r="G1440" s="190" t="s">
        <v>18</v>
      </c>
      <c r="H1440" s="194" t="str">
        <f>IF(I1440&lt;&gt;"",IF(I1440&lt;=3,"Đơn giản",IF(I1440&lt;=7,"Trung bình","Phức tạp")),"")</f>
        <v>Trung bình</v>
      </c>
      <c r="I1440" s="310">
        <f>COUNTA(E1441:E1445)</f>
        <v>5</v>
      </c>
      <c r="J1440" s="211"/>
      <c r="M1440" s="179" t="str">
        <f>IF(E1440="","",SUBTOTAL(3,$E$5:E1440))</f>
        <v/>
      </c>
    </row>
    <row r="1441" spans="1:13">
      <c r="A1441" s="323"/>
      <c r="B1441" s="198"/>
      <c r="C1441" s="207"/>
      <c r="D1441" s="207"/>
      <c r="E1441" s="199" t="s">
        <v>1056</v>
      </c>
      <c r="F1441" s="199"/>
      <c r="G1441" s="199"/>
      <c r="H1441" s="208"/>
      <c r="I1441" s="202"/>
      <c r="J1441" s="211"/>
      <c r="M1441" s="179">
        <f>IF(E1441="","",SUBTOTAL(3,$E$5:E1441))</f>
        <v>1236</v>
      </c>
    </row>
    <row r="1442" spans="1:13">
      <c r="A1442" s="323"/>
      <c r="B1442" s="198"/>
      <c r="C1442" s="207"/>
      <c r="D1442" s="207"/>
      <c r="E1442" s="199" t="s">
        <v>1057</v>
      </c>
      <c r="F1442" s="199"/>
      <c r="G1442" s="199"/>
      <c r="H1442" s="208"/>
      <c r="I1442" s="202"/>
      <c r="J1442" s="211"/>
      <c r="M1442" s="179">
        <f>IF(E1442="","",SUBTOTAL(3,$E$5:E1442))</f>
        <v>1237</v>
      </c>
    </row>
    <row r="1443" spans="1:13">
      <c r="A1443" s="323"/>
      <c r="B1443" s="198"/>
      <c r="C1443" s="207"/>
      <c r="D1443" s="207"/>
      <c r="E1443" s="199" t="s">
        <v>1058</v>
      </c>
      <c r="F1443" s="199"/>
      <c r="G1443" s="199"/>
      <c r="H1443" s="208"/>
      <c r="I1443" s="202"/>
      <c r="J1443" s="211"/>
      <c r="M1443" s="179">
        <f>IF(E1443="","",SUBTOTAL(3,$E$5:E1443))</f>
        <v>1238</v>
      </c>
    </row>
    <row r="1444" spans="1:13" s="189" customFormat="1">
      <c r="A1444" s="323"/>
      <c r="B1444" s="198"/>
      <c r="C1444" s="207"/>
      <c r="D1444" s="207"/>
      <c r="E1444" s="199" t="s">
        <v>1059</v>
      </c>
      <c r="F1444" s="199"/>
      <c r="G1444" s="199"/>
      <c r="H1444" s="208"/>
      <c r="I1444" s="234"/>
      <c r="J1444" s="242"/>
      <c r="K1444" s="177"/>
      <c r="M1444" s="179">
        <f>IF(E1444="","",SUBTOTAL(3,$E$5:E1444))</f>
        <v>1239</v>
      </c>
    </row>
    <row r="1445" spans="1:13" s="189" customFormat="1" ht="33.6">
      <c r="A1445" s="323"/>
      <c r="B1445" s="198"/>
      <c r="C1445" s="207"/>
      <c r="D1445" s="207"/>
      <c r="E1445" s="199" t="s">
        <v>1060</v>
      </c>
      <c r="F1445" s="199"/>
      <c r="G1445" s="199"/>
      <c r="H1445" s="208"/>
      <c r="I1445" s="234"/>
      <c r="J1445" s="242"/>
      <c r="K1445" s="177"/>
      <c r="M1445" s="179">
        <f>IF(E1445="","",SUBTOTAL(3,$E$5:E1445))</f>
        <v>1240</v>
      </c>
    </row>
    <row r="1446" spans="1:13" ht="33.6">
      <c r="A1446" s="324">
        <f>IF(C1446="","",COUNTA($C$4:C1446))</f>
        <v>170</v>
      </c>
      <c r="B1446" s="191" t="s">
        <v>1061</v>
      </c>
      <c r="C1446" s="190" t="s">
        <v>869</v>
      </c>
      <c r="D1446" s="190" t="s">
        <v>6</v>
      </c>
      <c r="E1446" s="191"/>
      <c r="F1446" s="191"/>
      <c r="G1446" s="190" t="s">
        <v>18</v>
      </c>
      <c r="H1446" s="194" t="str">
        <f>IF(I1446&lt;&gt;"",IF(I1446&lt;=3,"Đơn giản",IF(I1446&lt;=7,"Trung bình","Phức tạp")),"")</f>
        <v>Trung bình</v>
      </c>
      <c r="I1446" s="310">
        <f>COUNTA(E1447:E1451)</f>
        <v>5</v>
      </c>
      <c r="J1446" s="248"/>
      <c r="M1446" s="179" t="str">
        <f>IF(E1446="","",SUBTOTAL(3,$E$5:E1446))</f>
        <v/>
      </c>
    </row>
    <row r="1447" spans="1:13">
      <c r="A1447" s="323"/>
      <c r="B1447" s="198"/>
      <c r="C1447" s="207"/>
      <c r="D1447" s="207"/>
      <c r="E1447" s="199" t="s">
        <v>1062</v>
      </c>
      <c r="F1447" s="199"/>
      <c r="G1447" s="199"/>
      <c r="H1447" s="208"/>
      <c r="I1447" s="202"/>
      <c r="J1447" s="211"/>
      <c r="M1447" s="179">
        <f>IF(E1447="","",SUBTOTAL(3,$E$5:E1447))</f>
        <v>1241</v>
      </c>
    </row>
    <row r="1448" spans="1:13">
      <c r="A1448" s="323"/>
      <c r="B1448" s="198"/>
      <c r="C1448" s="207"/>
      <c r="D1448" s="207"/>
      <c r="E1448" s="199" t="s">
        <v>1063</v>
      </c>
      <c r="F1448" s="199"/>
      <c r="G1448" s="199"/>
      <c r="H1448" s="208"/>
      <c r="I1448" s="202"/>
      <c r="J1448" s="211"/>
      <c r="M1448" s="179">
        <f>IF(E1448="","",SUBTOTAL(3,$E$5:E1448))</f>
        <v>1242</v>
      </c>
    </row>
    <row r="1449" spans="1:13">
      <c r="A1449" s="323"/>
      <c r="B1449" s="198"/>
      <c r="C1449" s="207"/>
      <c r="D1449" s="207"/>
      <c r="E1449" s="199" t="s">
        <v>1064</v>
      </c>
      <c r="F1449" s="199"/>
      <c r="G1449" s="199"/>
      <c r="H1449" s="208"/>
      <c r="I1449" s="202"/>
      <c r="J1449" s="211"/>
      <c r="M1449" s="179">
        <f>IF(E1449="","",SUBTOTAL(3,$E$5:E1449))</f>
        <v>1243</v>
      </c>
    </row>
    <row r="1450" spans="1:13">
      <c r="A1450" s="323"/>
      <c r="B1450" s="198"/>
      <c r="C1450" s="207"/>
      <c r="D1450" s="207"/>
      <c r="E1450" s="199" t="s">
        <v>1065</v>
      </c>
      <c r="F1450" s="199"/>
      <c r="G1450" s="199"/>
      <c r="H1450" s="208"/>
      <c r="I1450" s="202"/>
      <c r="J1450" s="211"/>
      <c r="M1450" s="179">
        <f>IF(E1450="","",SUBTOTAL(3,$E$5:E1450))</f>
        <v>1244</v>
      </c>
    </row>
    <row r="1451" spans="1:13" ht="33.6">
      <c r="A1451" s="323"/>
      <c r="B1451" s="198"/>
      <c r="C1451" s="207"/>
      <c r="D1451" s="207"/>
      <c r="E1451" s="199" t="s">
        <v>1066</v>
      </c>
      <c r="F1451" s="199"/>
      <c r="G1451" s="199"/>
      <c r="H1451" s="208"/>
      <c r="I1451" s="202"/>
      <c r="J1451" s="211"/>
      <c r="M1451" s="179">
        <f>IF(E1451="","",SUBTOTAL(3,$E$5:E1451))</f>
        <v>1245</v>
      </c>
    </row>
    <row r="1452" spans="1:13" ht="33.6">
      <c r="A1452" s="324">
        <f>IF(C1452="","",COUNTA($C$4:C1452))</f>
        <v>171</v>
      </c>
      <c r="B1452" s="191" t="s">
        <v>1067</v>
      </c>
      <c r="C1452" s="190" t="s">
        <v>869</v>
      </c>
      <c r="D1452" s="190" t="s">
        <v>6</v>
      </c>
      <c r="E1452" s="191"/>
      <c r="F1452" s="191"/>
      <c r="G1452" s="190" t="s">
        <v>18</v>
      </c>
      <c r="H1452" s="194" t="str">
        <f>IF(I1452&lt;&gt;"",IF(I1452&lt;=3,"Đơn giản",IF(I1452&lt;=7,"Trung bình","Phức tạp")),"")</f>
        <v>Trung bình</v>
      </c>
      <c r="I1452" s="310">
        <f>COUNTA(E1453:E1456)</f>
        <v>4</v>
      </c>
      <c r="J1452" s="211"/>
      <c r="M1452" s="179" t="str">
        <f>IF(E1452="","",SUBTOTAL(3,$E$5:E1452))</f>
        <v/>
      </c>
    </row>
    <row r="1453" spans="1:13" ht="33.6">
      <c r="A1453" s="323"/>
      <c r="B1453" s="198"/>
      <c r="C1453" s="207"/>
      <c r="D1453" s="207"/>
      <c r="E1453" s="199" t="s">
        <v>1068</v>
      </c>
      <c r="F1453" s="199"/>
      <c r="G1453" s="199"/>
      <c r="H1453" s="208"/>
      <c r="I1453" s="202"/>
      <c r="J1453" s="211"/>
      <c r="M1453" s="179">
        <f>IF(E1453="","",SUBTOTAL(3,$E$5:E1453))</f>
        <v>1246</v>
      </c>
    </row>
    <row r="1454" spans="1:13" ht="33.6">
      <c r="A1454" s="323"/>
      <c r="B1454" s="198"/>
      <c r="C1454" s="207"/>
      <c r="D1454" s="207"/>
      <c r="E1454" s="199" t="s">
        <v>1069</v>
      </c>
      <c r="F1454" s="199"/>
      <c r="G1454" s="199"/>
      <c r="H1454" s="208"/>
      <c r="I1454" s="202"/>
      <c r="J1454" s="211"/>
      <c r="M1454" s="179">
        <f>IF(E1454="","",SUBTOTAL(3,$E$5:E1454))</f>
        <v>1247</v>
      </c>
    </row>
    <row r="1455" spans="1:13" ht="33.6">
      <c r="A1455" s="323"/>
      <c r="B1455" s="198"/>
      <c r="C1455" s="207"/>
      <c r="D1455" s="207"/>
      <c r="E1455" s="199" t="s">
        <v>1070</v>
      </c>
      <c r="F1455" s="199"/>
      <c r="G1455" s="199"/>
      <c r="H1455" s="208"/>
      <c r="I1455" s="202"/>
      <c r="J1455" s="211"/>
      <c r="M1455" s="179">
        <f>IF(E1455="","",SUBTOTAL(3,$E$5:E1455))</f>
        <v>1248</v>
      </c>
    </row>
    <row r="1456" spans="1:13">
      <c r="A1456" s="323"/>
      <c r="B1456" s="198"/>
      <c r="C1456" s="207"/>
      <c r="D1456" s="207"/>
      <c r="E1456" s="199" t="s">
        <v>1071</v>
      </c>
      <c r="F1456" s="199"/>
      <c r="G1456" s="199"/>
      <c r="H1456" s="208"/>
      <c r="I1456" s="202"/>
      <c r="J1456" s="211"/>
      <c r="M1456" s="179">
        <f>IF(E1456="","",SUBTOTAL(3,$E$5:E1456))</f>
        <v>1249</v>
      </c>
    </row>
    <row r="1457" spans="1:13" ht="33.6">
      <c r="A1457" s="324">
        <f>IF(C1457="","",COUNTA($C$4:C1457))</f>
        <v>172</v>
      </c>
      <c r="B1457" s="191" t="s">
        <v>1072</v>
      </c>
      <c r="C1457" s="190" t="s">
        <v>869</v>
      </c>
      <c r="D1457" s="190" t="s">
        <v>6</v>
      </c>
      <c r="E1457" s="191"/>
      <c r="F1457" s="191"/>
      <c r="G1457" s="190" t="s">
        <v>18</v>
      </c>
      <c r="H1457" s="194" t="str">
        <f>IF(I1457&lt;&gt;"",IF(I1457&lt;=3,"Đơn giản",IF(I1457&lt;=7,"Trung bình","Phức tạp")),"")</f>
        <v>Đơn giản</v>
      </c>
      <c r="I1457" s="310">
        <f>COUNTA(E1458:E1459)</f>
        <v>2</v>
      </c>
      <c r="J1457" s="211"/>
      <c r="M1457" s="179" t="str">
        <f>IF(E1457="","",SUBTOTAL(3,$E$5:E1457))</f>
        <v/>
      </c>
    </row>
    <row r="1458" spans="1:13">
      <c r="A1458" s="323"/>
      <c r="B1458" s="198"/>
      <c r="C1458" s="207"/>
      <c r="D1458" s="207"/>
      <c r="E1458" s="199" t="s">
        <v>1073</v>
      </c>
      <c r="F1458" s="199"/>
      <c r="G1458" s="199"/>
      <c r="H1458" s="208"/>
      <c r="I1458" s="202"/>
      <c r="J1458" s="211"/>
      <c r="M1458" s="179">
        <f>IF(E1458="","",SUBTOTAL(3,$E$5:E1458))</f>
        <v>1250</v>
      </c>
    </row>
    <row r="1459" spans="1:13" ht="33.6">
      <c r="A1459" s="323"/>
      <c r="B1459" s="198"/>
      <c r="C1459" s="207"/>
      <c r="D1459" s="207"/>
      <c r="E1459" s="199" t="s">
        <v>1074</v>
      </c>
      <c r="F1459" s="199"/>
      <c r="G1459" s="199"/>
      <c r="H1459" s="208"/>
      <c r="I1459" s="202"/>
      <c r="J1459" s="211"/>
      <c r="M1459" s="179">
        <f>IF(E1459="","",SUBTOTAL(3,$E$5:E1459))</f>
        <v>1251</v>
      </c>
    </row>
    <row r="1460" spans="1:13" ht="33.6">
      <c r="A1460" s="324">
        <f>IF(C1460="","",COUNTA($C$4:C1460))</f>
        <v>173</v>
      </c>
      <c r="B1460" s="191" t="s">
        <v>1075</v>
      </c>
      <c r="C1460" s="190" t="s">
        <v>869</v>
      </c>
      <c r="D1460" s="190" t="s">
        <v>6</v>
      </c>
      <c r="E1460" s="191"/>
      <c r="F1460" s="191"/>
      <c r="G1460" s="190" t="s">
        <v>18</v>
      </c>
      <c r="H1460" s="194" t="str">
        <f>IF(I1460&lt;&gt;"",IF(I1460&lt;=3,"Đơn giản",IF(I1460&lt;=7,"Trung bình","Phức tạp")),"")</f>
        <v>Đơn giản</v>
      </c>
      <c r="I1460" s="310">
        <f>COUNTA(E1461)</f>
        <v>1</v>
      </c>
      <c r="J1460" s="211"/>
      <c r="M1460" s="179" t="str">
        <f>IF(E1460="","",SUBTOTAL(3,$E$5:E1460))</f>
        <v/>
      </c>
    </row>
    <row r="1461" spans="1:13">
      <c r="A1461" s="323"/>
      <c r="B1461" s="198"/>
      <c r="C1461" s="207"/>
      <c r="D1461" s="207"/>
      <c r="E1461" s="209" t="s">
        <v>1076</v>
      </c>
      <c r="F1461" s="209"/>
      <c r="G1461" s="199"/>
      <c r="H1461" s="208"/>
      <c r="I1461" s="202"/>
      <c r="J1461" s="211"/>
      <c r="M1461" s="179">
        <f>IF(E1461="","",SUBTOTAL(3,$E$5:E1461))</f>
        <v>1252</v>
      </c>
    </row>
    <row r="1462" spans="1:13" ht="33.6">
      <c r="A1462" s="324">
        <f>IF(C1462="","",COUNTA($C$4:C1462))</f>
        <v>174</v>
      </c>
      <c r="B1462" s="191" t="s">
        <v>1077</v>
      </c>
      <c r="C1462" s="190" t="s">
        <v>869</v>
      </c>
      <c r="D1462" s="190" t="s">
        <v>6</v>
      </c>
      <c r="E1462" s="191"/>
      <c r="F1462" s="191"/>
      <c r="G1462" s="190" t="s">
        <v>18</v>
      </c>
      <c r="H1462" s="194" t="str">
        <f>IF(I1462&lt;&gt;"",IF(I1462&lt;=3,"Đơn giản",IF(I1462&lt;=7,"Trung bình","Phức tạp")),"")</f>
        <v>Đơn giản</v>
      </c>
      <c r="I1462" s="310">
        <f>COUNTA(E1463:E1464)</f>
        <v>2</v>
      </c>
      <c r="J1462" s="211"/>
      <c r="M1462" s="179" t="str">
        <f>IF(E1462="","",SUBTOTAL(3,$E$5:E1462))</f>
        <v/>
      </c>
    </row>
    <row r="1463" spans="1:13" ht="33.6">
      <c r="A1463" s="323"/>
      <c r="B1463" s="198"/>
      <c r="C1463" s="207"/>
      <c r="D1463" s="207"/>
      <c r="E1463" s="199" t="s">
        <v>1078</v>
      </c>
      <c r="F1463" s="199"/>
      <c r="G1463" s="199"/>
      <c r="H1463" s="208"/>
      <c r="I1463" s="202"/>
      <c r="J1463" s="211"/>
      <c r="M1463" s="179">
        <f>IF(E1463="","",SUBTOTAL(3,$E$5:E1463))</f>
        <v>1253</v>
      </c>
    </row>
    <row r="1464" spans="1:13" ht="33.6">
      <c r="A1464" s="323"/>
      <c r="B1464" s="198"/>
      <c r="C1464" s="207"/>
      <c r="D1464" s="207"/>
      <c r="E1464" s="199" t="s">
        <v>1079</v>
      </c>
      <c r="F1464" s="199"/>
      <c r="G1464" s="199"/>
      <c r="H1464" s="208"/>
      <c r="I1464" s="202"/>
      <c r="J1464" s="211"/>
      <c r="M1464" s="179">
        <f>IF(E1464="","",SUBTOTAL(3,$E$5:E1464))</f>
        <v>1254</v>
      </c>
    </row>
    <row r="1465" spans="1:13" ht="33.6">
      <c r="A1465" s="324">
        <f>IF(C1465="","",COUNTA($C$4:C1465))</f>
        <v>175</v>
      </c>
      <c r="B1465" s="191" t="s">
        <v>1080</v>
      </c>
      <c r="C1465" s="190" t="s">
        <v>869</v>
      </c>
      <c r="D1465" s="190" t="s">
        <v>6</v>
      </c>
      <c r="E1465" s="191"/>
      <c r="F1465" s="191"/>
      <c r="G1465" s="190" t="s">
        <v>18</v>
      </c>
      <c r="H1465" s="194" t="str">
        <f>IF(I1465&lt;&gt;"",IF(I1465&lt;=3,"Đơn giản",IF(I1465&lt;=7,"Trung bình","Phức tạp")),"")</f>
        <v>Đơn giản</v>
      </c>
      <c r="I1465" s="310">
        <f>COUNTA(E1466)</f>
        <v>1</v>
      </c>
      <c r="J1465" s="211"/>
      <c r="M1465" s="179" t="str">
        <f>IF(E1465="","",SUBTOTAL(3,$E$5:E1465))</f>
        <v/>
      </c>
    </row>
    <row r="1466" spans="1:13">
      <c r="A1466" s="323"/>
      <c r="B1466" s="198"/>
      <c r="C1466" s="207"/>
      <c r="D1466" s="207"/>
      <c r="E1466" s="199" t="s">
        <v>1081</v>
      </c>
      <c r="F1466" s="199"/>
      <c r="G1466" s="199"/>
      <c r="H1466" s="208"/>
      <c r="I1466" s="202"/>
      <c r="J1466" s="211"/>
      <c r="M1466" s="179">
        <f>IF(E1466="","",SUBTOTAL(3,$E$5:E1466))</f>
        <v>1255</v>
      </c>
    </row>
    <row r="1467" spans="1:13" ht="33.6">
      <c r="A1467" s="324">
        <f>IF(C1467="","",COUNTA($C$4:C1467))</f>
        <v>176</v>
      </c>
      <c r="B1467" s="191" t="s">
        <v>1082</v>
      </c>
      <c r="C1467" s="190" t="s">
        <v>869</v>
      </c>
      <c r="D1467" s="190" t="s">
        <v>6</v>
      </c>
      <c r="E1467" s="191"/>
      <c r="F1467" s="191"/>
      <c r="G1467" s="190" t="s">
        <v>18</v>
      </c>
      <c r="H1467" s="194" t="str">
        <f>IF(I1467&lt;&gt;"",IF(I1467&lt;=3,"Đơn giản",IF(I1467&lt;=7,"Trung bình","Phức tạp")),"")</f>
        <v>Đơn giản</v>
      </c>
      <c r="I1467" s="310">
        <f>COUNTA(E1468)</f>
        <v>1</v>
      </c>
      <c r="J1467" s="211"/>
      <c r="M1467" s="179" t="str">
        <f>IF(E1467="","",SUBTOTAL(3,$E$5:E1467))</f>
        <v/>
      </c>
    </row>
    <row r="1468" spans="1:13">
      <c r="A1468" s="323"/>
      <c r="B1468" s="198"/>
      <c r="C1468" s="207"/>
      <c r="D1468" s="207"/>
      <c r="E1468" s="209" t="s">
        <v>1083</v>
      </c>
      <c r="F1468" s="209"/>
      <c r="G1468" s="199"/>
      <c r="H1468" s="208"/>
      <c r="I1468" s="202"/>
      <c r="J1468" s="211"/>
      <c r="M1468" s="179">
        <f>IF(E1468="","",SUBTOTAL(3,$E$5:E1468))</f>
        <v>1256</v>
      </c>
    </row>
    <row r="1469" spans="1:13" ht="33.6">
      <c r="A1469" s="324">
        <f>IF(C1469="","",COUNTA($C$4:C1469))</f>
        <v>177</v>
      </c>
      <c r="B1469" s="191" t="s">
        <v>1084</v>
      </c>
      <c r="C1469" s="190" t="s">
        <v>869</v>
      </c>
      <c r="D1469" s="190" t="s">
        <v>6</v>
      </c>
      <c r="E1469" s="191"/>
      <c r="F1469" s="191"/>
      <c r="G1469" s="190" t="s">
        <v>18</v>
      </c>
      <c r="H1469" s="194" t="str">
        <f>IF(I1469&lt;&gt;"",IF(I1469&lt;=3,"Đơn giản",IF(I1469&lt;=7,"Trung bình","Phức tạp")),"")</f>
        <v>Đơn giản</v>
      </c>
      <c r="I1469" s="310">
        <f>COUNTA(E1470)</f>
        <v>1</v>
      </c>
      <c r="J1469" s="211"/>
      <c r="M1469" s="179" t="str">
        <f>IF(E1469="","",SUBTOTAL(3,$E$5:E1469))</f>
        <v/>
      </c>
    </row>
    <row r="1470" spans="1:13" ht="33.6">
      <c r="A1470" s="323"/>
      <c r="B1470" s="198"/>
      <c r="C1470" s="207"/>
      <c r="D1470" s="207"/>
      <c r="E1470" s="199" t="s">
        <v>1085</v>
      </c>
      <c r="F1470" s="199"/>
      <c r="G1470" s="199"/>
      <c r="H1470" s="208"/>
      <c r="I1470" s="202"/>
      <c r="J1470" s="211"/>
      <c r="M1470" s="179">
        <f>IF(E1470="","",SUBTOTAL(3,$E$5:E1470))</f>
        <v>1257</v>
      </c>
    </row>
    <row r="1471" spans="1:13" ht="33.6">
      <c r="A1471" s="324">
        <f>IF(C1471="","",COUNTA($C$4:C1471))</f>
        <v>178</v>
      </c>
      <c r="B1471" s="191" t="s">
        <v>1086</v>
      </c>
      <c r="C1471" s="190" t="s">
        <v>869</v>
      </c>
      <c r="D1471" s="190" t="s">
        <v>6</v>
      </c>
      <c r="E1471" s="191"/>
      <c r="F1471" s="191"/>
      <c r="G1471" s="190" t="s">
        <v>18</v>
      </c>
      <c r="H1471" s="194" t="str">
        <f>IF(I1471&lt;&gt;"",IF(I1471&lt;=3,"Đơn giản",IF(I1471&lt;=7,"Trung bình","Phức tạp")),"")</f>
        <v>Đơn giản</v>
      </c>
      <c r="I1471" s="310">
        <f>COUNTA(E1472)</f>
        <v>1</v>
      </c>
      <c r="J1471" s="248"/>
      <c r="M1471" s="179" t="str">
        <f>IF(E1471="","",SUBTOTAL(3,$E$5:E1471))</f>
        <v/>
      </c>
    </row>
    <row r="1472" spans="1:13">
      <c r="A1472" s="323"/>
      <c r="B1472" s="198"/>
      <c r="C1472" s="207"/>
      <c r="D1472" s="207"/>
      <c r="E1472" s="199" t="s">
        <v>1087</v>
      </c>
      <c r="F1472" s="199"/>
      <c r="G1472" s="199"/>
      <c r="H1472" s="208"/>
      <c r="I1472" s="202"/>
      <c r="J1472" s="211"/>
      <c r="M1472" s="179">
        <f>IF(E1472="","",SUBTOTAL(3,$E$5:E1472))</f>
        <v>1258</v>
      </c>
    </row>
    <row r="1473" spans="1:13" ht="33.6">
      <c r="A1473" s="324">
        <f>IF(C1473="","",COUNTA($C$4:C1473))</f>
        <v>179</v>
      </c>
      <c r="B1473" s="191" t="s">
        <v>1088</v>
      </c>
      <c r="C1473" s="190" t="s">
        <v>869</v>
      </c>
      <c r="D1473" s="190" t="s">
        <v>6</v>
      </c>
      <c r="E1473" s="191"/>
      <c r="F1473" s="191"/>
      <c r="G1473" s="190" t="s">
        <v>18</v>
      </c>
      <c r="H1473" s="194" t="str">
        <f>IF(I1473&lt;&gt;"",IF(I1473&lt;=3,"Đơn giản",IF(I1473&lt;=7,"Trung bình","Phức tạp")),"")</f>
        <v>Đơn giản</v>
      </c>
      <c r="I1473" s="310">
        <f>COUNTA(E1474)</f>
        <v>1</v>
      </c>
      <c r="J1473" s="211"/>
      <c r="M1473" s="179" t="str">
        <f>IF(E1473="","",SUBTOTAL(3,$E$5:E1473))</f>
        <v/>
      </c>
    </row>
    <row r="1474" spans="1:13">
      <c r="A1474" s="323"/>
      <c r="B1474" s="198"/>
      <c r="C1474" s="207"/>
      <c r="D1474" s="207"/>
      <c r="E1474" s="209" t="s">
        <v>1089</v>
      </c>
      <c r="F1474" s="209"/>
      <c r="G1474" s="199"/>
      <c r="H1474" s="208"/>
      <c r="I1474" s="202"/>
      <c r="J1474" s="211"/>
      <c r="M1474" s="179">
        <f>IF(E1474="","",SUBTOTAL(3,$E$5:E1474))</f>
        <v>1259</v>
      </c>
    </row>
    <row r="1475" spans="1:13" ht="33.6">
      <c r="A1475" s="324">
        <f>IF(C1475="","",COUNTA($C$4:C1475))</f>
        <v>180</v>
      </c>
      <c r="B1475" s="191" t="s">
        <v>1090</v>
      </c>
      <c r="C1475" s="190" t="s">
        <v>869</v>
      </c>
      <c r="D1475" s="190" t="s">
        <v>6</v>
      </c>
      <c r="E1475" s="191"/>
      <c r="F1475" s="191"/>
      <c r="G1475" s="190" t="s">
        <v>18</v>
      </c>
      <c r="H1475" s="194" t="str">
        <f>IF(I1475&lt;&gt;"",IF(I1475&lt;=3,"Đơn giản",IF(I1475&lt;=7,"Trung bình","Phức tạp")),"")</f>
        <v>Đơn giản</v>
      </c>
      <c r="I1475" s="310">
        <f>COUNTA(E1476)</f>
        <v>1</v>
      </c>
      <c r="J1475" s="211"/>
      <c r="M1475" s="179" t="str">
        <f>IF(E1475="","",SUBTOTAL(3,$E$5:E1475))</f>
        <v/>
      </c>
    </row>
    <row r="1476" spans="1:13">
      <c r="A1476" s="323"/>
      <c r="B1476" s="198"/>
      <c r="C1476" s="207"/>
      <c r="D1476" s="207"/>
      <c r="E1476" s="209" t="s">
        <v>1091</v>
      </c>
      <c r="F1476" s="209"/>
      <c r="G1476" s="199"/>
      <c r="H1476" s="208"/>
      <c r="I1476" s="202"/>
      <c r="J1476" s="211"/>
      <c r="M1476" s="179">
        <f>IF(E1476="","",SUBTOTAL(3,$E$5:E1476))</f>
        <v>1260</v>
      </c>
    </row>
    <row r="1477" spans="1:13">
      <c r="A1477" s="321" t="s">
        <v>1092</v>
      </c>
      <c r="B1477" s="219" t="s">
        <v>1093</v>
      </c>
      <c r="C1477" s="218"/>
      <c r="D1477" s="218"/>
      <c r="E1477" s="219"/>
      <c r="F1477" s="219"/>
      <c r="G1477" s="218"/>
      <c r="H1477" s="219"/>
      <c r="I1477" s="219"/>
      <c r="J1477" s="211"/>
      <c r="M1477" s="179" t="str">
        <f>IF(E1477="","",SUBTOTAL(3,$E$5:E1477))</f>
        <v/>
      </c>
    </row>
    <row r="1478" spans="1:13">
      <c r="A1478" s="324">
        <f>IF(C1478="","",COUNTA($C$4:C1478))</f>
        <v>181</v>
      </c>
      <c r="B1478" s="191" t="s">
        <v>1094</v>
      </c>
      <c r="C1478" s="190" t="s">
        <v>321</v>
      </c>
      <c r="D1478" s="190" t="s">
        <v>6</v>
      </c>
      <c r="E1478" s="191"/>
      <c r="F1478" s="191"/>
      <c r="G1478" s="190" t="s">
        <v>18</v>
      </c>
      <c r="H1478" s="194" t="str">
        <f>IF(I1478&lt;&gt;"",IF(I1478&lt;=3,"Đơn giản",IF(I1478&lt;=7,"Trung bình","Phức tạp")),"")</f>
        <v>Trung bình</v>
      </c>
      <c r="I1478" s="310">
        <f>COUNTA(E1479:E1484)</f>
        <v>6</v>
      </c>
      <c r="J1478" s="211"/>
      <c r="M1478" s="179" t="str">
        <f>IF(E1478="","",SUBTOTAL(3,$E$5:E1478))</f>
        <v/>
      </c>
    </row>
    <row r="1479" spans="1:13">
      <c r="A1479" s="323"/>
      <c r="B1479" s="198"/>
      <c r="C1479" s="329"/>
      <c r="D1479" s="207"/>
      <c r="E1479" s="199" t="s">
        <v>1095</v>
      </c>
      <c r="F1479" s="199"/>
      <c r="G1479" s="199"/>
      <c r="H1479" s="208"/>
      <c r="I1479" s="202"/>
      <c r="J1479" s="211"/>
      <c r="M1479" s="179">
        <f>IF(E1479="","",SUBTOTAL(3,$E$5:E1479))</f>
        <v>1261</v>
      </c>
    </row>
    <row r="1480" spans="1:13">
      <c r="A1480" s="323"/>
      <c r="B1480" s="198"/>
      <c r="C1480" s="329"/>
      <c r="D1480" s="207"/>
      <c r="E1480" s="199" t="s">
        <v>1096</v>
      </c>
      <c r="F1480" s="199"/>
      <c r="G1480" s="199"/>
      <c r="H1480" s="208"/>
      <c r="I1480" s="202"/>
      <c r="J1480" s="211"/>
      <c r="M1480" s="179">
        <f>IF(E1480="","",SUBTOTAL(3,$E$5:E1480))</f>
        <v>1262</v>
      </c>
    </row>
    <row r="1481" spans="1:13">
      <c r="A1481" s="323"/>
      <c r="B1481" s="198"/>
      <c r="C1481" s="329"/>
      <c r="D1481" s="207"/>
      <c r="E1481" s="199" t="s">
        <v>1097</v>
      </c>
      <c r="F1481" s="199"/>
      <c r="G1481" s="199"/>
      <c r="H1481" s="208"/>
      <c r="I1481" s="202"/>
      <c r="J1481" s="211"/>
      <c r="M1481" s="179">
        <f>IF(E1481="","",SUBTOTAL(3,$E$5:E1481))</f>
        <v>1263</v>
      </c>
    </row>
    <row r="1482" spans="1:13">
      <c r="A1482" s="323"/>
      <c r="B1482" s="198"/>
      <c r="C1482" s="329"/>
      <c r="D1482" s="207"/>
      <c r="E1482" s="199" t="s">
        <v>1098</v>
      </c>
      <c r="F1482" s="199"/>
      <c r="G1482" s="199"/>
      <c r="H1482" s="208"/>
      <c r="I1482" s="202"/>
      <c r="J1482" s="211"/>
      <c r="M1482" s="179">
        <f>IF(E1482="","",SUBTOTAL(3,$E$5:E1482))</f>
        <v>1264</v>
      </c>
    </row>
    <row r="1483" spans="1:13">
      <c r="A1483" s="323"/>
      <c r="B1483" s="198"/>
      <c r="C1483" s="329"/>
      <c r="D1483" s="207"/>
      <c r="E1483" s="199" t="s">
        <v>1099</v>
      </c>
      <c r="F1483" s="199"/>
      <c r="G1483" s="199"/>
      <c r="H1483" s="208"/>
      <c r="I1483" s="186"/>
      <c r="J1483" s="248"/>
      <c r="M1483" s="179">
        <f>IF(E1483="","",SUBTOTAL(3,$E$5:E1483))</f>
        <v>1265</v>
      </c>
    </row>
    <row r="1484" spans="1:13">
      <c r="A1484" s="323"/>
      <c r="B1484" s="198"/>
      <c r="C1484" s="329"/>
      <c r="D1484" s="207"/>
      <c r="E1484" s="199" t="s">
        <v>1100</v>
      </c>
      <c r="F1484" s="199"/>
      <c r="G1484" s="199"/>
      <c r="H1484" s="208"/>
      <c r="I1484" s="186"/>
      <c r="J1484" s="248"/>
      <c r="M1484" s="179">
        <f>IF(E1484="","",SUBTOTAL(3,$E$5:E1484))</f>
        <v>1266</v>
      </c>
    </row>
    <row r="1485" spans="1:13">
      <c r="A1485" s="324">
        <f>IF(C1485="","",COUNTA($C$4:C1485))</f>
        <v>182</v>
      </c>
      <c r="B1485" s="191" t="s">
        <v>1101</v>
      </c>
      <c r="C1485" s="190" t="s">
        <v>321</v>
      </c>
      <c r="D1485" s="190" t="s">
        <v>6</v>
      </c>
      <c r="E1485" s="191"/>
      <c r="F1485" s="191"/>
      <c r="G1485" s="190" t="s">
        <v>18</v>
      </c>
      <c r="H1485" s="194" t="str">
        <f>IF(I1485&lt;&gt;"",IF(I1485&lt;=3,"Đơn giản",IF(I1485&lt;=7,"Trung bình","Phức tạp")),"")</f>
        <v>Đơn giản</v>
      </c>
      <c r="I1485" s="310">
        <f>COUNTA(E1486:E1487)</f>
        <v>2</v>
      </c>
      <c r="J1485" s="211"/>
      <c r="M1485" s="179" t="str">
        <f>IF(E1485="","",SUBTOTAL(3,$E$5:E1485))</f>
        <v/>
      </c>
    </row>
    <row r="1486" spans="1:13">
      <c r="A1486" s="323"/>
      <c r="B1486" s="198"/>
      <c r="C1486" s="329"/>
      <c r="D1486" s="207"/>
      <c r="E1486" s="199" t="s">
        <v>1102</v>
      </c>
      <c r="F1486" s="199"/>
      <c r="G1486" s="199"/>
      <c r="H1486" s="208"/>
      <c r="I1486" s="202"/>
      <c r="J1486" s="211"/>
      <c r="M1486" s="179">
        <f>IF(E1486="","",SUBTOTAL(3,$E$5:E1486))</f>
        <v>1267</v>
      </c>
    </row>
    <row r="1487" spans="1:13">
      <c r="A1487" s="323"/>
      <c r="B1487" s="198"/>
      <c r="C1487" s="329"/>
      <c r="D1487" s="207"/>
      <c r="E1487" s="199" t="s">
        <v>1103</v>
      </c>
      <c r="F1487" s="199"/>
      <c r="G1487" s="199"/>
      <c r="H1487" s="208"/>
      <c r="I1487" s="202"/>
      <c r="J1487" s="211"/>
      <c r="M1487" s="179">
        <f>IF(E1487="","",SUBTOTAL(3,$E$5:E1487))</f>
        <v>1268</v>
      </c>
    </row>
    <row r="1488" spans="1:13">
      <c r="A1488" s="324">
        <f>IF(C1488="","",COUNTA($C$4:C1488))</f>
        <v>183</v>
      </c>
      <c r="B1488" s="191" t="s">
        <v>1104</v>
      </c>
      <c r="C1488" s="190" t="s">
        <v>321</v>
      </c>
      <c r="D1488" s="190" t="s">
        <v>6</v>
      </c>
      <c r="E1488" s="191"/>
      <c r="F1488" s="191"/>
      <c r="G1488" s="190" t="s">
        <v>18</v>
      </c>
      <c r="H1488" s="194" t="str">
        <f>IF(I1488&lt;&gt;"",IF(I1488&lt;=3,"Đơn giản",IF(I1488&lt;=7,"Trung bình","Phức tạp")),"")</f>
        <v>Đơn giản</v>
      </c>
      <c r="I1488" s="310">
        <f>COUNTA(E1489:E1491)</f>
        <v>3</v>
      </c>
      <c r="J1488" s="211"/>
      <c r="M1488" s="179" t="str">
        <f>IF(E1488="","",SUBTOTAL(3,$E$5:E1488))</f>
        <v/>
      </c>
    </row>
    <row r="1489" spans="1:252">
      <c r="A1489" s="323"/>
      <c r="B1489" s="198"/>
      <c r="C1489" s="329"/>
      <c r="D1489" s="207"/>
      <c r="E1489" s="199" t="s">
        <v>1105</v>
      </c>
      <c r="F1489" s="199"/>
      <c r="G1489" s="199"/>
      <c r="H1489" s="208"/>
      <c r="I1489" s="202"/>
      <c r="J1489" s="211"/>
      <c r="M1489" s="179">
        <f>IF(E1489="","",SUBTOTAL(3,$E$5:E1489))</f>
        <v>1269</v>
      </c>
    </row>
    <row r="1490" spans="1:252" s="189" customFormat="1">
      <c r="A1490" s="323"/>
      <c r="B1490" s="198"/>
      <c r="C1490" s="329"/>
      <c r="D1490" s="207"/>
      <c r="E1490" s="199" t="s">
        <v>1106</v>
      </c>
      <c r="F1490" s="199"/>
      <c r="G1490" s="199"/>
      <c r="H1490" s="208"/>
      <c r="I1490" s="234"/>
      <c r="J1490" s="242"/>
      <c r="K1490" s="177"/>
      <c r="M1490" s="179">
        <f>IF(E1490="","",SUBTOTAL(3,$E$5:E1490))</f>
        <v>1270</v>
      </c>
    </row>
    <row r="1491" spans="1:252" s="189" customFormat="1" ht="33.6">
      <c r="A1491" s="323"/>
      <c r="B1491" s="198"/>
      <c r="C1491" s="329"/>
      <c r="D1491" s="207"/>
      <c r="E1491" s="199" t="s">
        <v>1107</v>
      </c>
      <c r="F1491" s="199"/>
      <c r="G1491" s="199"/>
      <c r="H1491" s="208"/>
      <c r="I1491" s="234"/>
      <c r="J1491" s="242"/>
      <c r="K1491" s="177"/>
      <c r="M1491" s="179">
        <f>IF(E1491="","",SUBTOTAL(3,$E$5:E1491))</f>
        <v>1271</v>
      </c>
    </row>
    <row r="1492" spans="1:252" s="227" customFormat="1" ht="67.2">
      <c r="A1492" s="321" t="s">
        <v>1108</v>
      </c>
      <c r="B1492" s="219" t="s">
        <v>1109</v>
      </c>
      <c r="C1492" s="218"/>
      <c r="D1492" s="218"/>
      <c r="E1492" s="219"/>
      <c r="F1492" s="219"/>
      <c r="G1492" s="218"/>
      <c r="H1492" s="219"/>
      <c r="I1492" s="219"/>
      <c r="J1492" s="178"/>
      <c r="K1492" s="226"/>
      <c r="L1492" s="226"/>
      <c r="M1492" s="179" t="str">
        <f>IF(E1492="","",SUBTOTAL(3,$E$5:E1492))</f>
        <v/>
      </c>
      <c r="N1492" s="226"/>
      <c r="O1492" s="226"/>
      <c r="P1492" s="226"/>
      <c r="Q1492" s="226"/>
      <c r="R1492" s="226"/>
      <c r="S1492" s="226"/>
      <c r="T1492" s="226"/>
      <c r="U1492" s="226"/>
      <c r="V1492" s="226"/>
      <c r="W1492" s="226"/>
      <c r="X1492" s="226"/>
      <c r="Y1492" s="226"/>
      <c r="Z1492" s="226"/>
      <c r="AA1492" s="226"/>
      <c r="AB1492" s="226"/>
      <c r="AC1492" s="226"/>
      <c r="AD1492" s="226"/>
      <c r="AE1492" s="226"/>
      <c r="AF1492" s="226"/>
      <c r="AG1492" s="226"/>
      <c r="AH1492" s="226"/>
      <c r="AI1492" s="226"/>
      <c r="AJ1492" s="226"/>
      <c r="AK1492" s="226"/>
      <c r="AL1492" s="226"/>
      <c r="AM1492" s="226"/>
      <c r="AN1492" s="226"/>
      <c r="AO1492" s="226"/>
      <c r="AP1492" s="226"/>
      <c r="AQ1492" s="226"/>
      <c r="AR1492" s="226"/>
      <c r="AS1492" s="226"/>
      <c r="AT1492" s="226"/>
      <c r="AU1492" s="226"/>
      <c r="AV1492" s="226"/>
      <c r="AW1492" s="226"/>
      <c r="AX1492" s="226"/>
      <c r="AY1492" s="226"/>
      <c r="AZ1492" s="226"/>
      <c r="BA1492" s="226"/>
      <c r="BB1492" s="226"/>
      <c r="BC1492" s="226"/>
      <c r="BD1492" s="226"/>
      <c r="BE1492" s="226"/>
      <c r="BF1492" s="226"/>
      <c r="BG1492" s="226"/>
      <c r="BH1492" s="226"/>
      <c r="BI1492" s="226"/>
      <c r="BJ1492" s="226"/>
      <c r="BK1492" s="226"/>
      <c r="BL1492" s="226"/>
      <c r="BM1492" s="226"/>
      <c r="BN1492" s="226"/>
      <c r="BO1492" s="226"/>
      <c r="BP1492" s="226"/>
      <c r="BQ1492" s="226"/>
      <c r="BR1492" s="226"/>
      <c r="BS1492" s="226"/>
      <c r="BT1492" s="226"/>
      <c r="BU1492" s="226"/>
      <c r="BV1492" s="226"/>
      <c r="BW1492" s="226"/>
      <c r="BX1492" s="226"/>
      <c r="BY1492" s="226"/>
      <c r="BZ1492" s="226"/>
      <c r="CA1492" s="226"/>
      <c r="CB1492" s="226"/>
      <c r="CC1492" s="226"/>
      <c r="CD1492" s="226"/>
      <c r="CE1492" s="226"/>
      <c r="CF1492" s="226"/>
      <c r="CG1492" s="226"/>
      <c r="CH1492" s="226"/>
      <c r="CI1492" s="226"/>
      <c r="CJ1492" s="226"/>
      <c r="CK1492" s="226"/>
      <c r="CL1492" s="226"/>
      <c r="CM1492" s="226"/>
      <c r="CN1492" s="226"/>
      <c r="CO1492" s="226"/>
      <c r="CP1492" s="226"/>
      <c r="CQ1492" s="226"/>
      <c r="CR1492" s="226"/>
      <c r="CS1492" s="226"/>
      <c r="CT1492" s="226"/>
      <c r="CU1492" s="226"/>
      <c r="CV1492" s="226"/>
      <c r="CW1492" s="226"/>
      <c r="CX1492" s="226"/>
      <c r="CY1492" s="226"/>
      <c r="CZ1492" s="226"/>
      <c r="DA1492" s="226"/>
      <c r="DB1492" s="226"/>
      <c r="DC1492" s="226"/>
      <c r="DD1492" s="226"/>
      <c r="DE1492" s="226"/>
      <c r="DF1492" s="226"/>
      <c r="DG1492" s="226"/>
      <c r="DH1492" s="226"/>
      <c r="DI1492" s="226"/>
      <c r="DJ1492" s="226"/>
      <c r="DK1492" s="226"/>
      <c r="DL1492" s="226"/>
      <c r="DM1492" s="226"/>
      <c r="DN1492" s="226"/>
      <c r="DO1492" s="226"/>
      <c r="DP1492" s="226"/>
      <c r="DQ1492" s="226"/>
      <c r="DR1492" s="226"/>
      <c r="DS1492" s="226"/>
      <c r="DT1492" s="226"/>
      <c r="DU1492" s="226"/>
      <c r="DV1492" s="226"/>
      <c r="DW1492" s="226"/>
      <c r="DX1492" s="226"/>
      <c r="DY1492" s="226"/>
      <c r="DZ1492" s="226"/>
      <c r="EA1492" s="226"/>
      <c r="EB1492" s="226"/>
      <c r="EC1492" s="226"/>
      <c r="ED1492" s="226"/>
      <c r="EE1492" s="226"/>
      <c r="EF1492" s="226"/>
      <c r="EG1492" s="226"/>
      <c r="EH1492" s="226"/>
      <c r="EI1492" s="226"/>
      <c r="EJ1492" s="226"/>
      <c r="EK1492" s="226"/>
      <c r="EL1492" s="226"/>
      <c r="EM1492" s="226"/>
      <c r="EN1492" s="226"/>
      <c r="EO1492" s="226"/>
      <c r="EP1492" s="226"/>
      <c r="EQ1492" s="226"/>
      <c r="ER1492" s="226"/>
      <c r="ES1492" s="226"/>
      <c r="ET1492" s="226"/>
      <c r="EU1492" s="226"/>
      <c r="EV1492" s="226"/>
      <c r="EW1492" s="226"/>
      <c r="EX1492" s="226"/>
      <c r="EY1492" s="226"/>
      <c r="EZ1492" s="226"/>
      <c r="FA1492" s="226"/>
      <c r="FB1492" s="226"/>
      <c r="FC1492" s="226"/>
      <c r="FD1492" s="226"/>
      <c r="FE1492" s="226"/>
      <c r="FF1492" s="226"/>
      <c r="FG1492" s="226"/>
      <c r="FH1492" s="226"/>
      <c r="FI1492" s="226"/>
      <c r="FJ1492" s="226"/>
      <c r="FK1492" s="226"/>
      <c r="FL1492" s="226"/>
      <c r="FM1492" s="226"/>
      <c r="FN1492" s="226"/>
      <c r="FO1492" s="226"/>
      <c r="FP1492" s="226"/>
      <c r="FQ1492" s="226"/>
      <c r="FR1492" s="226"/>
      <c r="FS1492" s="226"/>
      <c r="FT1492" s="226"/>
      <c r="FU1492" s="226"/>
      <c r="FV1492" s="226"/>
      <c r="FW1492" s="226"/>
      <c r="FX1492" s="226"/>
      <c r="FY1492" s="226"/>
      <c r="FZ1492" s="226"/>
      <c r="GA1492" s="226"/>
      <c r="GB1492" s="226"/>
      <c r="GC1492" s="226"/>
      <c r="GD1492" s="226"/>
      <c r="GE1492" s="226"/>
      <c r="GF1492" s="226"/>
      <c r="GG1492" s="226"/>
      <c r="GH1492" s="226"/>
      <c r="GI1492" s="226"/>
      <c r="GJ1492" s="226"/>
      <c r="GK1492" s="226"/>
      <c r="GL1492" s="226"/>
      <c r="GM1492" s="226"/>
      <c r="GN1492" s="226"/>
      <c r="GO1492" s="226"/>
      <c r="GP1492" s="226"/>
      <c r="GQ1492" s="226"/>
      <c r="GR1492" s="226"/>
      <c r="GS1492" s="226"/>
      <c r="GT1492" s="226"/>
      <c r="GU1492" s="226"/>
      <c r="GV1492" s="226"/>
      <c r="GW1492" s="226"/>
      <c r="GX1492" s="226"/>
      <c r="GY1492" s="226"/>
      <c r="GZ1492" s="226"/>
      <c r="HA1492" s="226"/>
      <c r="HB1492" s="226"/>
      <c r="HC1492" s="226"/>
      <c r="HD1492" s="226"/>
      <c r="HE1492" s="226"/>
      <c r="HF1492" s="226"/>
      <c r="HG1492" s="226"/>
      <c r="HH1492" s="226"/>
      <c r="HI1492" s="226"/>
      <c r="HJ1492" s="226"/>
      <c r="HK1492" s="226"/>
      <c r="HL1492" s="226"/>
      <c r="HM1492" s="226"/>
      <c r="HN1492" s="226"/>
      <c r="HO1492" s="226"/>
      <c r="HP1492" s="226"/>
      <c r="HQ1492" s="226"/>
      <c r="HR1492" s="226"/>
      <c r="HS1492" s="226"/>
      <c r="HT1492" s="226"/>
      <c r="HU1492" s="226"/>
      <c r="HV1492" s="226"/>
      <c r="HW1492" s="226"/>
      <c r="HX1492" s="226"/>
      <c r="HY1492" s="226"/>
      <c r="HZ1492" s="226"/>
      <c r="IA1492" s="226"/>
      <c r="IB1492" s="226"/>
      <c r="IC1492" s="226"/>
      <c r="ID1492" s="226"/>
      <c r="IE1492" s="226"/>
      <c r="IF1492" s="226"/>
      <c r="IG1492" s="226"/>
      <c r="IH1492" s="226"/>
      <c r="II1492" s="226"/>
      <c r="IJ1492" s="226"/>
      <c r="IK1492" s="226"/>
      <c r="IL1492" s="226"/>
      <c r="IM1492" s="226"/>
    </row>
    <row r="1493" spans="1:252" s="227" customFormat="1" ht="33.6">
      <c r="A1493" s="324">
        <f>IF(C1493="","",COUNTA($C$4:C1493))</f>
        <v>184</v>
      </c>
      <c r="B1493" s="191" t="s">
        <v>1110</v>
      </c>
      <c r="C1493" s="190" t="s">
        <v>321</v>
      </c>
      <c r="D1493" s="190" t="s">
        <v>6</v>
      </c>
      <c r="E1493" s="191"/>
      <c r="F1493" s="191"/>
      <c r="G1493" s="190" t="s">
        <v>18</v>
      </c>
      <c r="H1493" s="194" t="str">
        <f>IF(I1493&lt;&gt;"",IF(I1493&lt;=3,"Đơn giản",IF(I1493&lt;=7,"Trung bình","Phức tạp")),"")</f>
        <v>Trung bình</v>
      </c>
      <c r="I1493" s="310">
        <f>COUNTA(E1494:E1497)</f>
        <v>4</v>
      </c>
      <c r="J1493" s="226"/>
      <c r="K1493" s="226"/>
      <c r="L1493" s="226"/>
      <c r="M1493" s="179" t="str">
        <f>IF(E1493="","",SUBTOTAL(3,$E$5:E1493))</f>
        <v/>
      </c>
      <c r="N1493" s="226"/>
      <c r="O1493" s="226"/>
      <c r="P1493" s="226"/>
      <c r="Q1493" s="226"/>
      <c r="R1493" s="226"/>
      <c r="S1493" s="226"/>
      <c r="T1493" s="226"/>
      <c r="U1493" s="226"/>
      <c r="V1493" s="226"/>
      <c r="W1493" s="226"/>
      <c r="X1493" s="226"/>
      <c r="Y1493" s="226"/>
      <c r="Z1493" s="226"/>
      <c r="AA1493" s="226"/>
      <c r="AB1493" s="226"/>
      <c r="AC1493" s="226"/>
      <c r="AD1493" s="226"/>
      <c r="AE1493" s="226"/>
      <c r="AF1493" s="226"/>
      <c r="AG1493" s="226"/>
      <c r="AH1493" s="226"/>
      <c r="AI1493" s="226"/>
      <c r="AJ1493" s="226"/>
      <c r="AK1493" s="226"/>
      <c r="AL1493" s="226"/>
      <c r="AM1493" s="226"/>
      <c r="AN1493" s="226"/>
      <c r="AO1493" s="226"/>
      <c r="AP1493" s="226"/>
      <c r="AQ1493" s="226"/>
      <c r="AR1493" s="226"/>
      <c r="AS1493" s="226"/>
      <c r="AT1493" s="226"/>
      <c r="AU1493" s="226"/>
      <c r="AV1493" s="226"/>
      <c r="AW1493" s="226"/>
      <c r="AX1493" s="226"/>
      <c r="AY1493" s="226"/>
      <c r="AZ1493" s="226"/>
      <c r="BA1493" s="226"/>
      <c r="BB1493" s="226"/>
      <c r="BC1493" s="226"/>
      <c r="BD1493" s="226"/>
      <c r="BE1493" s="226"/>
      <c r="BF1493" s="226"/>
      <c r="BG1493" s="226"/>
      <c r="BH1493" s="226"/>
      <c r="BI1493" s="226"/>
      <c r="BJ1493" s="226"/>
      <c r="BK1493" s="226"/>
      <c r="BL1493" s="226"/>
      <c r="BM1493" s="226"/>
      <c r="BN1493" s="226"/>
      <c r="BO1493" s="226"/>
      <c r="BP1493" s="226"/>
      <c r="BQ1493" s="226"/>
      <c r="BR1493" s="226"/>
      <c r="BS1493" s="226"/>
      <c r="BT1493" s="226"/>
      <c r="BU1493" s="226"/>
      <c r="BV1493" s="226"/>
      <c r="BW1493" s="226"/>
      <c r="BX1493" s="226"/>
      <c r="BY1493" s="226"/>
      <c r="BZ1493" s="226"/>
      <c r="CA1493" s="226"/>
      <c r="CB1493" s="226"/>
      <c r="CC1493" s="226"/>
      <c r="CD1493" s="226"/>
      <c r="CE1493" s="226"/>
      <c r="CF1493" s="226"/>
      <c r="CG1493" s="226"/>
      <c r="CH1493" s="226"/>
      <c r="CI1493" s="226"/>
      <c r="CJ1493" s="226"/>
      <c r="CK1493" s="226"/>
      <c r="CL1493" s="226"/>
      <c r="CM1493" s="226"/>
      <c r="CN1493" s="226"/>
      <c r="CO1493" s="226"/>
      <c r="CP1493" s="226"/>
      <c r="CQ1493" s="226"/>
      <c r="CR1493" s="226"/>
      <c r="CS1493" s="226"/>
      <c r="CT1493" s="226"/>
      <c r="CU1493" s="226"/>
      <c r="CV1493" s="226"/>
      <c r="CW1493" s="226"/>
      <c r="CX1493" s="226"/>
      <c r="CY1493" s="226"/>
      <c r="CZ1493" s="226"/>
      <c r="DA1493" s="226"/>
      <c r="DB1493" s="226"/>
      <c r="DC1493" s="226"/>
      <c r="DD1493" s="226"/>
      <c r="DE1493" s="226"/>
      <c r="DF1493" s="226"/>
      <c r="DG1493" s="226"/>
      <c r="DH1493" s="226"/>
      <c r="DI1493" s="226"/>
      <c r="DJ1493" s="226"/>
      <c r="DK1493" s="226"/>
      <c r="DL1493" s="226"/>
      <c r="DM1493" s="226"/>
      <c r="DN1493" s="226"/>
      <c r="DO1493" s="226"/>
      <c r="DP1493" s="226"/>
      <c r="DQ1493" s="226"/>
      <c r="DR1493" s="226"/>
      <c r="DS1493" s="226"/>
      <c r="DT1493" s="226"/>
      <c r="DU1493" s="226"/>
      <c r="DV1493" s="226"/>
      <c r="DW1493" s="226"/>
      <c r="DX1493" s="226"/>
      <c r="DY1493" s="226"/>
      <c r="DZ1493" s="226"/>
      <c r="EA1493" s="226"/>
      <c r="EB1493" s="226"/>
      <c r="EC1493" s="226"/>
      <c r="ED1493" s="226"/>
      <c r="EE1493" s="226"/>
      <c r="EF1493" s="226"/>
      <c r="EG1493" s="226"/>
      <c r="EH1493" s="226"/>
      <c r="EI1493" s="226"/>
      <c r="EJ1493" s="226"/>
      <c r="EK1493" s="226"/>
      <c r="EL1493" s="226"/>
      <c r="EM1493" s="226"/>
      <c r="EN1493" s="226"/>
      <c r="EO1493" s="226"/>
      <c r="EP1493" s="226"/>
      <c r="EQ1493" s="226"/>
      <c r="ER1493" s="226"/>
      <c r="ES1493" s="226"/>
      <c r="ET1493" s="226"/>
      <c r="EU1493" s="226"/>
      <c r="EV1493" s="226"/>
      <c r="EW1493" s="226"/>
      <c r="EX1493" s="226"/>
      <c r="EY1493" s="226"/>
      <c r="EZ1493" s="226"/>
      <c r="FA1493" s="226"/>
      <c r="FB1493" s="226"/>
      <c r="FC1493" s="226"/>
      <c r="FD1493" s="226"/>
      <c r="FE1493" s="226"/>
      <c r="FF1493" s="226"/>
      <c r="FG1493" s="226"/>
      <c r="FH1493" s="226"/>
      <c r="FI1493" s="226"/>
      <c r="FJ1493" s="226"/>
      <c r="FK1493" s="226"/>
      <c r="FL1493" s="226"/>
      <c r="FM1493" s="226"/>
      <c r="FN1493" s="226"/>
      <c r="FO1493" s="226"/>
      <c r="FP1493" s="226"/>
      <c r="FQ1493" s="226"/>
      <c r="FR1493" s="226"/>
      <c r="FS1493" s="226"/>
      <c r="FT1493" s="226"/>
      <c r="FU1493" s="226"/>
      <c r="FV1493" s="226"/>
      <c r="FW1493" s="226"/>
      <c r="FX1493" s="226"/>
      <c r="FY1493" s="226"/>
      <c r="FZ1493" s="226"/>
      <c r="GA1493" s="226"/>
      <c r="GB1493" s="226"/>
      <c r="GC1493" s="226"/>
      <c r="GD1493" s="226"/>
      <c r="GE1493" s="226"/>
      <c r="GF1493" s="226"/>
      <c r="GG1493" s="226"/>
      <c r="GH1493" s="226"/>
      <c r="GI1493" s="226"/>
      <c r="GJ1493" s="226"/>
      <c r="GK1493" s="226"/>
      <c r="GL1493" s="226"/>
      <c r="GM1493" s="226"/>
      <c r="GN1493" s="226"/>
      <c r="GO1493" s="226"/>
      <c r="GP1493" s="226"/>
      <c r="GQ1493" s="226"/>
      <c r="GR1493" s="226"/>
      <c r="GS1493" s="226"/>
      <c r="GT1493" s="226"/>
      <c r="GU1493" s="226"/>
      <c r="GV1493" s="226"/>
      <c r="GW1493" s="226"/>
      <c r="GX1493" s="226"/>
      <c r="GY1493" s="226"/>
      <c r="GZ1493" s="226"/>
      <c r="HA1493" s="226"/>
      <c r="HB1493" s="226"/>
      <c r="HC1493" s="226"/>
      <c r="HD1493" s="226"/>
      <c r="HE1493" s="226"/>
      <c r="HF1493" s="226"/>
      <c r="HG1493" s="226"/>
      <c r="HH1493" s="226"/>
      <c r="HI1493" s="226"/>
      <c r="HJ1493" s="226"/>
      <c r="HK1493" s="226"/>
      <c r="HL1493" s="226"/>
      <c r="HM1493" s="226"/>
      <c r="HN1493" s="226"/>
      <c r="HO1493" s="226"/>
      <c r="HP1493" s="226"/>
      <c r="HQ1493" s="226"/>
      <c r="HR1493" s="226"/>
      <c r="HS1493" s="226"/>
      <c r="HT1493" s="226"/>
      <c r="HU1493" s="226"/>
      <c r="HV1493" s="226"/>
      <c r="HW1493" s="226"/>
      <c r="HX1493" s="226"/>
      <c r="HY1493" s="226"/>
      <c r="HZ1493" s="226"/>
      <c r="IA1493" s="226"/>
      <c r="IB1493" s="226"/>
      <c r="IC1493" s="226"/>
      <c r="ID1493" s="226"/>
      <c r="IE1493" s="226"/>
      <c r="IF1493" s="226"/>
      <c r="IG1493" s="226"/>
      <c r="IH1493" s="226"/>
      <c r="II1493" s="226"/>
      <c r="IJ1493" s="226"/>
      <c r="IK1493" s="226"/>
      <c r="IL1493" s="226"/>
      <c r="IM1493" s="226"/>
      <c r="IN1493" s="226"/>
      <c r="IO1493" s="226"/>
      <c r="IP1493" s="226"/>
      <c r="IQ1493" s="226"/>
      <c r="IR1493" s="226"/>
    </row>
    <row r="1494" spans="1:252" s="227" customFormat="1" ht="33.6">
      <c r="A1494" s="323"/>
      <c r="B1494" s="198"/>
      <c r="C1494" s="329"/>
      <c r="D1494" s="207"/>
      <c r="E1494" s="199" t="s">
        <v>1111</v>
      </c>
      <c r="F1494" s="199"/>
      <c r="G1494" s="199"/>
      <c r="H1494" s="208"/>
      <c r="I1494" s="208"/>
      <c r="J1494" s="226"/>
      <c r="K1494" s="226"/>
      <c r="L1494" s="226"/>
      <c r="M1494" s="179">
        <f>IF(E1494="","",SUBTOTAL(3,$E$5:E1494))</f>
        <v>1272</v>
      </c>
      <c r="N1494" s="226"/>
      <c r="O1494" s="226"/>
      <c r="P1494" s="226"/>
      <c r="Q1494" s="226"/>
      <c r="R1494" s="226"/>
      <c r="S1494" s="226"/>
      <c r="T1494" s="226"/>
      <c r="U1494" s="226"/>
      <c r="V1494" s="226"/>
      <c r="W1494" s="226"/>
      <c r="X1494" s="226"/>
      <c r="Y1494" s="226"/>
      <c r="Z1494" s="226"/>
      <c r="AA1494" s="226"/>
      <c r="AB1494" s="226"/>
      <c r="AC1494" s="226"/>
      <c r="AD1494" s="226"/>
      <c r="AE1494" s="226"/>
      <c r="AF1494" s="226"/>
      <c r="AG1494" s="226"/>
      <c r="AH1494" s="226"/>
      <c r="AI1494" s="226"/>
      <c r="AJ1494" s="226"/>
      <c r="AK1494" s="226"/>
      <c r="AL1494" s="226"/>
      <c r="AM1494" s="226"/>
      <c r="AN1494" s="226"/>
      <c r="AO1494" s="226"/>
      <c r="AP1494" s="226"/>
      <c r="AQ1494" s="226"/>
      <c r="AR1494" s="226"/>
      <c r="AS1494" s="226"/>
      <c r="AT1494" s="226"/>
      <c r="AU1494" s="226"/>
      <c r="AV1494" s="226"/>
      <c r="AW1494" s="226"/>
      <c r="AX1494" s="226"/>
      <c r="AY1494" s="226"/>
      <c r="AZ1494" s="226"/>
      <c r="BA1494" s="226"/>
      <c r="BB1494" s="226"/>
      <c r="BC1494" s="226"/>
      <c r="BD1494" s="226"/>
      <c r="BE1494" s="226"/>
      <c r="BF1494" s="226"/>
      <c r="BG1494" s="226"/>
      <c r="BH1494" s="226"/>
      <c r="BI1494" s="226"/>
      <c r="BJ1494" s="226"/>
      <c r="BK1494" s="226"/>
      <c r="BL1494" s="226"/>
      <c r="BM1494" s="226"/>
      <c r="BN1494" s="226"/>
      <c r="BO1494" s="226"/>
      <c r="BP1494" s="226"/>
      <c r="BQ1494" s="226"/>
      <c r="BR1494" s="226"/>
      <c r="BS1494" s="226"/>
      <c r="BT1494" s="226"/>
      <c r="BU1494" s="226"/>
      <c r="BV1494" s="226"/>
      <c r="BW1494" s="226"/>
      <c r="BX1494" s="226"/>
      <c r="BY1494" s="226"/>
      <c r="BZ1494" s="226"/>
      <c r="CA1494" s="226"/>
      <c r="CB1494" s="226"/>
      <c r="CC1494" s="226"/>
      <c r="CD1494" s="226"/>
      <c r="CE1494" s="226"/>
      <c r="CF1494" s="226"/>
      <c r="CG1494" s="226"/>
      <c r="CH1494" s="226"/>
      <c r="CI1494" s="226"/>
      <c r="CJ1494" s="226"/>
      <c r="CK1494" s="226"/>
      <c r="CL1494" s="226"/>
      <c r="CM1494" s="226"/>
      <c r="CN1494" s="226"/>
      <c r="CO1494" s="226"/>
      <c r="CP1494" s="226"/>
      <c r="CQ1494" s="226"/>
      <c r="CR1494" s="226"/>
      <c r="CS1494" s="226"/>
      <c r="CT1494" s="226"/>
      <c r="CU1494" s="226"/>
      <c r="CV1494" s="226"/>
      <c r="CW1494" s="226"/>
      <c r="CX1494" s="226"/>
      <c r="CY1494" s="226"/>
      <c r="CZ1494" s="226"/>
      <c r="DA1494" s="226"/>
      <c r="DB1494" s="226"/>
      <c r="DC1494" s="226"/>
      <c r="DD1494" s="226"/>
      <c r="DE1494" s="226"/>
      <c r="DF1494" s="226"/>
      <c r="DG1494" s="226"/>
      <c r="DH1494" s="226"/>
      <c r="DI1494" s="226"/>
      <c r="DJ1494" s="226"/>
      <c r="DK1494" s="226"/>
      <c r="DL1494" s="226"/>
      <c r="DM1494" s="226"/>
      <c r="DN1494" s="226"/>
      <c r="DO1494" s="226"/>
      <c r="DP1494" s="226"/>
      <c r="DQ1494" s="226"/>
      <c r="DR1494" s="226"/>
      <c r="DS1494" s="226"/>
      <c r="DT1494" s="226"/>
      <c r="DU1494" s="226"/>
      <c r="DV1494" s="226"/>
      <c r="DW1494" s="226"/>
      <c r="DX1494" s="226"/>
      <c r="DY1494" s="226"/>
      <c r="DZ1494" s="226"/>
      <c r="EA1494" s="226"/>
      <c r="EB1494" s="226"/>
      <c r="EC1494" s="226"/>
      <c r="ED1494" s="226"/>
      <c r="EE1494" s="226"/>
      <c r="EF1494" s="226"/>
      <c r="EG1494" s="226"/>
      <c r="EH1494" s="226"/>
      <c r="EI1494" s="226"/>
      <c r="EJ1494" s="226"/>
      <c r="EK1494" s="226"/>
      <c r="EL1494" s="226"/>
      <c r="EM1494" s="226"/>
      <c r="EN1494" s="226"/>
      <c r="EO1494" s="226"/>
      <c r="EP1494" s="226"/>
      <c r="EQ1494" s="226"/>
      <c r="ER1494" s="226"/>
      <c r="ES1494" s="226"/>
      <c r="ET1494" s="226"/>
      <c r="EU1494" s="226"/>
      <c r="EV1494" s="226"/>
      <c r="EW1494" s="226"/>
      <c r="EX1494" s="226"/>
      <c r="EY1494" s="226"/>
      <c r="EZ1494" s="226"/>
      <c r="FA1494" s="226"/>
      <c r="FB1494" s="226"/>
      <c r="FC1494" s="226"/>
      <c r="FD1494" s="226"/>
      <c r="FE1494" s="226"/>
      <c r="FF1494" s="226"/>
      <c r="FG1494" s="226"/>
      <c r="FH1494" s="226"/>
      <c r="FI1494" s="226"/>
      <c r="FJ1494" s="226"/>
      <c r="FK1494" s="226"/>
      <c r="FL1494" s="226"/>
      <c r="FM1494" s="226"/>
      <c r="FN1494" s="226"/>
      <c r="FO1494" s="226"/>
      <c r="FP1494" s="226"/>
      <c r="FQ1494" s="226"/>
      <c r="FR1494" s="226"/>
      <c r="FS1494" s="226"/>
      <c r="FT1494" s="226"/>
      <c r="FU1494" s="226"/>
      <c r="FV1494" s="226"/>
      <c r="FW1494" s="226"/>
      <c r="FX1494" s="226"/>
      <c r="FY1494" s="226"/>
      <c r="FZ1494" s="226"/>
      <c r="GA1494" s="226"/>
      <c r="GB1494" s="226"/>
      <c r="GC1494" s="226"/>
      <c r="GD1494" s="226"/>
      <c r="GE1494" s="226"/>
      <c r="GF1494" s="226"/>
      <c r="GG1494" s="226"/>
      <c r="GH1494" s="226"/>
      <c r="GI1494" s="226"/>
      <c r="GJ1494" s="226"/>
      <c r="GK1494" s="226"/>
      <c r="GL1494" s="226"/>
      <c r="GM1494" s="226"/>
      <c r="GN1494" s="226"/>
      <c r="GO1494" s="226"/>
      <c r="GP1494" s="226"/>
      <c r="GQ1494" s="226"/>
      <c r="GR1494" s="226"/>
      <c r="GS1494" s="226"/>
      <c r="GT1494" s="226"/>
      <c r="GU1494" s="226"/>
      <c r="GV1494" s="226"/>
      <c r="GW1494" s="226"/>
      <c r="GX1494" s="226"/>
      <c r="GY1494" s="226"/>
      <c r="GZ1494" s="226"/>
      <c r="HA1494" s="226"/>
      <c r="HB1494" s="226"/>
      <c r="HC1494" s="226"/>
      <c r="HD1494" s="226"/>
      <c r="HE1494" s="226"/>
      <c r="HF1494" s="226"/>
      <c r="HG1494" s="226"/>
      <c r="HH1494" s="226"/>
      <c r="HI1494" s="226"/>
      <c r="HJ1494" s="226"/>
      <c r="HK1494" s="226"/>
      <c r="HL1494" s="226"/>
      <c r="HM1494" s="226"/>
      <c r="HN1494" s="226"/>
      <c r="HO1494" s="226"/>
      <c r="HP1494" s="226"/>
      <c r="HQ1494" s="226"/>
      <c r="HR1494" s="226"/>
      <c r="HS1494" s="226"/>
      <c r="HT1494" s="226"/>
      <c r="HU1494" s="226"/>
      <c r="HV1494" s="226"/>
      <c r="HW1494" s="226"/>
      <c r="HX1494" s="226"/>
      <c r="HY1494" s="226"/>
      <c r="HZ1494" s="226"/>
      <c r="IA1494" s="226"/>
      <c r="IB1494" s="226"/>
      <c r="IC1494" s="226"/>
      <c r="ID1494" s="226"/>
      <c r="IE1494" s="226"/>
      <c r="IF1494" s="226"/>
      <c r="IG1494" s="226"/>
      <c r="IH1494" s="226"/>
      <c r="II1494" s="226"/>
      <c r="IJ1494" s="226"/>
      <c r="IK1494" s="226"/>
      <c r="IL1494" s="226"/>
      <c r="IM1494" s="226"/>
      <c r="IN1494" s="226"/>
      <c r="IO1494" s="226"/>
      <c r="IP1494" s="226"/>
      <c r="IQ1494" s="226"/>
      <c r="IR1494" s="226"/>
    </row>
    <row r="1495" spans="1:252" s="227" customFormat="1" ht="33.6">
      <c r="A1495" s="323"/>
      <c r="B1495" s="198"/>
      <c r="C1495" s="329"/>
      <c r="D1495" s="207"/>
      <c r="E1495" s="199" t="s">
        <v>1112</v>
      </c>
      <c r="F1495" s="199"/>
      <c r="G1495" s="199"/>
      <c r="H1495" s="208"/>
      <c r="I1495" s="207"/>
      <c r="J1495" s="178"/>
      <c r="K1495" s="226"/>
      <c r="L1495" s="226"/>
      <c r="M1495" s="179">
        <f>IF(E1495="","",SUBTOTAL(3,$E$5:E1495))</f>
        <v>1273</v>
      </c>
      <c r="N1495" s="226"/>
      <c r="O1495" s="226"/>
      <c r="P1495" s="226"/>
      <c r="Q1495" s="226"/>
      <c r="R1495" s="226"/>
      <c r="S1495" s="226"/>
      <c r="T1495" s="226"/>
      <c r="U1495" s="226"/>
      <c r="V1495" s="226"/>
      <c r="W1495" s="226"/>
      <c r="X1495" s="226"/>
      <c r="Y1495" s="226"/>
      <c r="Z1495" s="226"/>
      <c r="AA1495" s="226"/>
      <c r="AB1495" s="226"/>
      <c r="AC1495" s="226"/>
      <c r="AD1495" s="226"/>
      <c r="AE1495" s="226"/>
      <c r="AF1495" s="226"/>
      <c r="AG1495" s="226"/>
      <c r="AH1495" s="226"/>
      <c r="AI1495" s="226"/>
      <c r="AJ1495" s="226"/>
      <c r="AK1495" s="226"/>
      <c r="AL1495" s="226"/>
      <c r="AM1495" s="226"/>
      <c r="AN1495" s="226"/>
      <c r="AO1495" s="226"/>
      <c r="AP1495" s="226"/>
      <c r="AQ1495" s="226"/>
      <c r="AR1495" s="226"/>
      <c r="AS1495" s="226"/>
      <c r="AT1495" s="226"/>
      <c r="AU1495" s="226"/>
      <c r="AV1495" s="226"/>
      <c r="AW1495" s="226"/>
      <c r="AX1495" s="226"/>
      <c r="AY1495" s="226"/>
      <c r="AZ1495" s="226"/>
      <c r="BA1495" s="226"/>
      <c r="BB1495" s="226"/>
      <c r="BC1495" s="226"/>
      <c r="BD1495" s="226"/>
      <c r="BE1495" s="226"/>
      <c r="BF1495" s="226"/>
      <c r="BG1495" s="226"/>
      <c r="BH1495" s="226"/>
      <c r="BI1495" s="226"/>
      <c r="BJ1495" s="226"/>
      <c r="BK1495" s="226"/>
      <c r="BL1495" s="226"/>
      <c r="BM1495" s="226"/>
      <c r="BN1495" s="226"/>
      <c r="BO1495" s="226"/>
      <c r="BP1495" s="226"/>
      <c r="BQ1495" s="226"/>
      <c r="BR1495" s="226"/>
      <c r="BS1495" s="226"/>
      <c r="BT1495" s="226"/>
      <c r="BU1495" s="226"/>
      <c r="BV1495" s="226"/>
      <c r="BW1495" s="226"/>
      <c r="BX1495" s="226"/>
      <c r="BY1495" s="226"/>
      <c r="BZ1495" s="226"/>
      <c r="CA1495" s="226"/>
      <c r="CB1495" s="226"/>
      <c r="CC1495" s="226"/>
      <c r="CD1495" s="226"/>
      <c r="CE1495" s="226"/>
      <c r="CF1495" s="226"/>
      <c r="CG1495" s="226"/>
      <c r="CH1495" s="226"/>
      <c r="CI1495" s="226"/>
      <c r="CJ1495" s="226"/>
      <c r="CK1495" s="226"/>
      <c r="CL1495" s="226"/>
      <c r="CM1495" s="226"/>
      <c r="CN1495" s="226"/>
      <c r="CO1495" s="226"/>
      <c r="CP1495" s="226"/>
      <c r="CQ1495" s="226"/>
      <c r="CR1495" s="226"/>
      <c r="CS1495" s="226"/>
      <c r="CT1495" s="226"/>
      <c r="CU1495" s="226"/>
      <c r="CV1495" s="226"/>
      <c r="CW1495" s="226"/>
      <c r="CX1495" s="226"/>
      <c r="CY1495" s="226"/>
      <c r="CZ1495" s="226"/>
      <c r="DA1495" s="226"/>
      <c r="DB1495" s="226"/>
      <c r="DC1495" s="226"/>
      <c r="DD1495" s="226"/>
      <c r="DE1495" s="226"/>
      <c r="DF1495" s="226"/>
      <c r="DG1495" s="226"/>
      <c r="DH1495" s="226"/>
      <c r="DI1495" s="226"/>
      <c r="DJ1495" s="226"/>
      <c r="DK1495" s="226"/>
      <c r="DL1495" s="226"/>
      <c r="DM1495" s="226"/>
      <c r="DN1495" s="226"/>
      <c r="DO1495" s="226"/>
      <c r="DP1495" s="226"/>
      <c r="DQ1495" s="226"/>
      <c r="DR1495" s="226"/>
      <c r="DS1495" s="226"/>
      <c r="DT1495" s="226"/>
      <c r="DU1495" s="226"/>
      <c r="DV1495" s="226"/>
      <c r="DW1495" s="226"/>
      <c r="DX1495" s="226"/>
      <c r="DY1495" s="226"/>
      <c r="DZ1495" s="226"/>
      <c r="EA1495" s="226"/>
      <c r="EB1495" s="226"/>
      <c r="EC1495" s="226"/>
      <c r="ED1495" s="226"/>
      <c r="EE1495" s="226"/>
      <c r="EF1495" s="226"/>
      <c r="EG1495" s="226"/>
      <c r="EH1495" s="226"/>
      <c r="EI1495" s="226"/>
      <c r="EJ1495" s="226"/>
      <c r="EK1495" s="226"/>
      <c r="EL1495" s="226"/>
      <c r="EM1495" s="226"/>
      <c r="EN1495" s="226"/>
      <c r="EO1495" s="226"/>
      <c r="EP1495" s="226"/>
      <c r="EQ1495" s="226"/>
      <c r="ER1495" s="226"/>
      <c r="ES1495" s="226"/>
      <c r="ET1495" s="226"/>
      <c r="EU1495" s="226"/>
      <c r="EV1495" s="226"/>
      <c r="EW1495" s="226"/>
      <c r="EX1495" s="226"/>
      <c r="EY1495" s="226"/>
      <c r="EZ1495" s="226"/>
      <c r="FA1495" s="226"/>
      <c r="FB1495" s="226"/>
      <c r="FC1495" s="226"/>
      <c r="FD1495" s="226"/>
      <c r="FE1495" s="226"/>
      <c r="FF1495" s="226"/>
      <c r="FG1495" s="226"/>
      <c r="FH1495" s="226"/>
      <c r="FI1495" s="226"/>
      <c r="FJ1495" s="226"/>
      <c r="FK1495" s="226"/>
      <c r="FL1495" s="226"/>
      <c r="FM1495" s="226"/>
      <c r="FN1495" s="226"/>
      <c r="FO1495" s="226"/>
      <c r="FP1495" s="226"/>
      <c r="FQ1495" s="226"/>
      <c r="FR1495" s="226"/>
      <c r="FS1495" s="226"/>
      <c r="FT1495" s="226"/>
      <c r="FU1495" s="226"/>
      <c r="FV1495" s="226"/>
      <c r="FW1495" s="226"/>
      <c r="FX1495" s="226"/>
      <c r="FY1495" s="226"/>
      <c r="FZ1495" s="226"/>
      <c r="GA1495" s="226"/>
      <c r="GB1495" s="226"/>
      <c r="GC1495" s="226"/>
      <c r="GD1495" s="226"/>
      <c r="GE1495" s="226"/>
      <c r="GF1495" s="226"/>
      <c r="GG1495" s="226"/>
      <c r="GH1495" s="226"/>
      <c r="GI1495" s="226"/>
      <c r="GJ1495" s="226"/>
      <c r="GK1495" s="226"/>
      <c r="GL1495" s="226"/>
      <c r="GM1495" s="226"/>
      <c r="GN1495" s="226"/>
      <c r="GO1495" s="226"/>
      <c r="GP1495" s="226"/>
      <c r="GQ1495" s="226"/>
      <c r="GR1495" s="226"/>
      <c r="GS1495" s="226"/>
      <c r="GT1495" s="226"/>
      <c r="GU1495" s="226"/>
      <c r="GV1495" s="226"/>
      <c r="GW1495" s="226"/>
      <c r="GX1495" s="226"/>
      <c r="GY1495" s="226"/>
      <c r="GZ1495" s="226"/>
      <c r="HA1495" s="226"/>
      <c r="HB1495" s="226"/>
      <c r="HC1495" s="226"/>
      <c r="HD1495" s="226"/>
      <c r="HE1495" s="226"/>
      <c r="HF1495" s="226"/>
      <c r="HG1495" s="226"/>
      <c r="HH1495" s="226"/>
      <c r="HI1495" s="226"/>
      <c r="HJ1495" s="226"/>
      <c r="HK1495" s="226"/>
      <c r="HL1495" s="226"/>
      <c r="HM1495" s="226"/>
      <c r="HN1495" s="226"/>
      <c r="HO1495" s="226"/>
      <c r="HP1495" s="226"/>
      <c r="HQ1495" s="226"/>
      <c r="HR1495" s="226"/>
      <c r="HS1495" s="226"/>
      <c r="HT1495" s="226"/>
      <c r="HU1495" s="226"/>
      <c r="HV1495" s="226"/>
      <c r="HW1495" s="226"/>
      <c r="HX1495" s="226"/>
      <c r="HY1495" s="226"/>
      <c r="HZ1495" s="226"/>
      <c r="IA1495" s="226"/>
      <c r="IB1495" s="226"/>
      <c r="IC1495" s="226"/>
      <c r="ID1495" s="226"/>
      <c r="IE1495" s="226"/>
      <c r="IF1495" s="226"/>
      <c r="IG1495" s="226"/>
      <c r="IH1495" s="226"/>
      <c r="II1495" s="226"/>
      <c r="IJ1495" s="226"/>
      <c r="IK1495" s="226"/>
      <c r="IL1495" s="226"/>
      <c r="IM1495" s="226"/>
    </row>
    <row r="1496" spans="1:252" s="227" customFormat="1">
      <c r="A1496" s="323"/>
      <c r="B1496" s="198"/>
      <c r="C1496" s="329"/>
      <c r="D1496" s="207"/>
      <c r="E1496" s="199" t="s">
        <v>1113</v>
      </c>
      <c r="F1496" s="199"/>
      <c r="G1496" s="199"/>
      <c r="H1496" s="208"/>
      <c r="I1496" s="208"/>
      <c r="J1496" s="226"/>
      <c r="K1496" s="226"/>
      <c r="L1496" s="226"/>
      <c r="M1496" s="179">
        <f>IF(E1496="","",SUBTOTAL(3,$E$5:E1496))</f>
        <v>1274</v>
      </c>
      <c r="N1496" s="226"/>
      <c r="O1496" s="226"/>
      <c r="P1496" s="226"/>
      <c r="Q1496" s="226"/>
      <c r="R1496" s="226"/>
      <c r="S1496" s="226"/>
      <c r="T1496" s="226"/>
      <c r="U1496" s="226"/>
      <c r="V1496" s="226"/>
      <c r="W1496" s="226"/>
      <c r="X1496" s="226"/>
      <c r="Y1496" s="226"/>
      <c r="Z1496" s="226"/>
      <c r="AA1496" s="226"/>
      <c r="AB1496" s="226"/>
      <c r="AC1496" s="226"/>
      <c r="AD1496" s="226"/>
      <c r="AE1496" s="226"/>
      <c r="AF1496" s="226"/>
      <c r="AG1496" s="226"/>
      <c r="AH1496" s="226"/>
      <c r="AI1496" s="226"/>
      <c r="AJ1496" s="226"/>
      <c r="AK1496" s="226"/>
      <c r="AL1496" s="226"/>
      <c r="AM1496" s="226"/>
      <c r="AN1496" s="226"/>
      <c r="AO1496" s="226"/>
      <c r="AP1496" s="226"/>
      <c r="AQ1496" s="226"/>
      <c r="AR1496" s="226"/>
      <c r="AS1496" s="226"/>
      <c r="AT1496" s="226"/>
      <c r="AU1496" s="226"/>
      <c r="AV1496" s="226"/>
      <c r="AW1496" s="226"/>
      <c r="AX1496" s="226"/>
      <c r="AY1496" s="226"/>
      <c r="AZ1496" s="226"/>
      <c r="BA1496" s="226"/>
      <c r="BB1496" s="226"/>
      <c r="BC1496" s="226"/>
      <c r="BD1496" s="226"/>
      <c r="BE1496" s="226"/>
      <c r="BF1496" s="226"/>
      <c r="BG1496" s="226"/>
      <c r="BH1496" s="226"/>
      <c r="BI1496" s="226"/>
      <c r="BJ1496" s="226"/>
      <c r="BK1496" s="226"/>
      <c r="BL1496" s="226"/>
      <c r="BM1496" s="226"/>
      <c r="BN1496" s="226"/>
      <c r="BO1496" s="226"/>
      <c r="BP1496" s="226"/>
      <c r="BQ1496" s="226"/>
      <c r="BR1496" s="226"/>
      <c r="BS1496" s="226"/>
      <c r="BT1496" s="226"/>
      <c r="BU1496" s="226"/>
      <c r="BV1496" s="226"/>
      <c r="BW1496" s="226"/>
      <c r="BX1496" s="226"/>
      <c r="BY1496" s="226"/>
      <c r="BZ1496" s="226"/>
      <c r="CA1496" s="226"/>
      <c r="CB1496" s="226"/>
      <c r="CC1496" s="226"/>
      <c r="CD1496" s="226"/>
      <c r="CE1496" s="226"/>
      <c r="CF1496" s="226"/>
      <c r="CG1496" s="226"/>
      <c r="CH1496" s="226"/>
      <c r="CI1496" s="226"/>
      <c r="CJ1496" s="226"/>
      <c r="CK1496" s="226"/>
      <c r="CL1496" s="226"/>
      <c r="CM1496" s="226"/>
      <c r="CN1496" s="226"/>
      <c r="CO1496" s="226"/>
      <c r="CP1496" s="226"/>
      <c r="CQ1496" s="226"/>
      <c r="CR1496" s="226"/>
      <c r="CS1496" s="226"/>
      <c r="CT1496" s="226"/>
      <c r="CU1496" s="226"/>
      <c r="CV1496" s="226"/>
      <c r="CW1496" s="226"/>
      <c r="CX1496" s="226"/>
      <c r="CY1496" s="226"/>
      <c r="CZ1496" s="226"/>
      <c r="DA1496" s="226"/>
      <c r="DB1496" s="226"/>
      <c r="DC1496" s="226"/>
      <c r="DD1496" s="226"/>
      <c r="DE1496" s="226"/>
      <c r="DF1496" s="226"/>
      <c r="DG1496" s="226"/>
      <c r="DH1496" s="226"/>
      <c r="DI1496" s="226"/>
      <c r="DJ1496" s="226"/>
      <c r="DK1496" s="226"/>
      <c r="DL1496" s="226"/>
      <c r="DM1496" s="226"/>
      <c r="DN1496" s="226"/>
      <c r="DO1496" s="226"/>
      <c r="DP1496" s="226"/>
      <c r="DQ1496" s="226"/>
      <c r="DR1496" s="226"/>
      <c r="DS1496" s="226"/>
      <c r="DT1496" s="226"/>
      <c r="DU1496" s="226"/>
      <c r="DV1496" s="226"/>
      <c r="DW1496" s="226"/>
      <c r="DX1496" s="226"/>
      <c r="DY1496" s="226"/>
      <c r="DZ1496" s="226"/>
      <c r="EA1496" s="226"/>
      <c r="EB1496" s="226"/>
      <c r="EC1496" s="226"/>
      <c r="ED1496" s="226"/>
      <c r="EE1496" s="226"/>
      <c r="EF1496" s="226"/>
      <c r="EG1496" s="226"/>
      <c r="EH1496" s="226"/>
      <c r="EI1496" s="226"/>
      <c r="EJ1496" s="226"/>
      <c r="EK1496" s="226"/>
      <c r="EL1496" s="226"/>
      <c r="EM1496" s="226"/>
      <c r="EN1496" s="226"/>
      <c r="EO1496" s="226"/>
      <c r="EP1496" s="226"/>
      <c r="EQ1496" s="226"/>
      <c r="ER1496" s="226"/>
      <c r="ES1496" s="226"/>
      <c r="ET1496" s="226"/>
      <c r="EU1496" s="226"/>
      <c r="EV1496" s="226"/>
      <c r="EW1496" s="226"/>
      <c r="EX1496" s="226"/>
      <c r="EY1496" s="226"/>
      <c r="EZ1496" s="226"/>
      <c r="FA1496" s="226"/>
      <c r="FB1496" s="226"/>
      <c r="FC1496" s="226"/>
      <c r="FD1496" s="226"/>
      <c r="FE1496" s="226"/>
      <c r="FF1496" s="226"/>
      <c r="FG1496" s="226"/>
      <c r="FH1496" s="226"/>
      <c r="FI1496" s="226"/>
      <c r="FJ1496" s="226"/>
      <c r="FK1496" s="226"/>
      <c r="FL1496" s="226"/>
      <c r="FM1496" s="226"/>
      <c r="FN1496" s="226"/>
      <c r="FO1496" s="226"/>
      <c r="FP1496" s="226"/>
      <c r="FQ1496" s="226"/>
      <c r="FR1496" s="226"/>
      <c r="FS1496" s="226"/>
      <c r="FT1496" s="226"/>
      <c r="FU1496" s="226"/>
      <c r="FV1496" s="226"/>
      <c r="FW1496" s="226"/>
      <c r="FX1496" s="226"/>
      <c r="FY1496" s="226"/>
      <c r="FZ1496" s="226"/>
      <c r="GA1496" s="226"/>
      <c r="GB1496" s="226"/>
      <c r="GC1496" s="226"/>
      <c r="GD1496" s="226"/>
      <c r="GE1496" s="226"/>
      <c r="GF1496" s="226"/>
      <c r="GG1496" s="226"/>
      <c r="GH1496" s="226"/>
      <c r="GI1496" s="226"/>
      <c r="GJ1496" s="226"/>
      <c r="GK1496" s="226"/>
      <c r="GL1496" s="226"/>
      <c r="GM1496" s="226"/>
      <c r="GN1496" s="226"/>
      <c r="GO1496" s="226"/>
      <c r="GP1496" s="226"/>
      <c r="GQ1496" s="226"/>
      <c r="GR1496" s="226"/>
      <c r="GS1496" s="226"/>
      <c r="GT1496" s="226"/>
      <c r="GU1496" s="226"/>
      <c r="GV1496" s="226"/>
      <c r="GW1496" s="226"/>
      <c r="GX1496" s="226"/>
      <c r="GY1496" s="226"/>
      <c r="GZ1496" s="226"/>
      <c r="HA1496" s="226"/>
      <c r="HB1496" s="226"/>
      <c r="HC1496" s="226"/>
      <c r="HD1496" s="226"/>
      <c r="HE1496" s="226"/>
      <c r="HF1496" s="226"/>
      <c r="HG1496" s="226"/>
      <c r="HH1496" s="226"/>
      <c r="HI1496" s="226"/>
      <c r="HJ1496" s="226"/>
      <c r="HK1496" s="226"/>
      <c r="HL1496" s="226"/>
      <c r="HM1496" s="226"/>
      <c r="HN1496" s="226"/>
      <c r="HO1496" s="226"/>
      <c r="HP1496" s="226"/>
      <c r="HQ1496" s="226"/>
      <c r="HR1496" s="226"/>
      <c r="HS1496" s="226"/>
      <c r="HT1496" s="226"/>
      <c r="HU1496" s="226"/>
      <c r="HV1496" s="226"/>
      <c r="HW1496" s="226"/>
      <c r="HX1496" s="226"/>
      <c r="HY1496" s="226"/>
      <c r="HZ1496" s="226"/>
      <c r="IA1496" s="226"/>
      <c r="IB1496" s="226"/>
      <c r="IC1496" s="226"/>
      <c r="ID1496" s="226"/>
      <c r="IE1496" s="226"/>
      <c r="IF1496" s="226"/>
      <c r="IG1496" s="226"/>
      <c r="IH1496" s="226"/>
      <c r="II1496" s="226"/>
      <c r="IJ1496" s="226"/>
      <c r="IK1496" s="226"/>
      <c r="IL1496" s="226"/>
      <c r="IM1496" s="226"/>
      <c r="IN1496" s="226"/>
      <c r="IO1496" s="226"/>
      <c r="IP1496" s="226"/>
      <c r="IQ1496" s="226"/>
      <c r="IR1496" s="226"/>
    </row>
    <row r="1497" spans="1:252" s="227" customFormat="1">
      <c r="A1497" s="323"/>
      <c r="B1497" s="198"/>
      <c r="C1497" s="329"/>
      <c r="D1497" s="207"/>
      <c r="E1497" s="199" t="s">
        <v>1114</v>
      </c>
      <c r="F1497" s="199"/>
      <c r="G1497" s="199"/>
      <c r="H1497" s="208"/>
      <c r="I1497" s="208"/>
      <c r="J1497" s="226"/>
      <c r="K1497" s="226"/>
      <c r="L1497" s="226"/>
      <c r="M1497" s="179">
        <f>IF(E1497="","",SUBTOTAL(3,$E$5:E1497))</f>
        <v>1275</v>
      </c>
      <c r="N1497" s="226"/>
      <c r="O1497" s="226"/>
      <c r="P1497" s="226"/>
      <c r="Q1497" s="226"/>
      <c r="R1497" s="226"/>
      <c r="S1497" s="226"/>
      <c r="T1497" s="226"/>
      <c r="U1497" s="226"/>
      <c r="V1497" s="226"/>
      <c r="W1497" s="226"/>
      <c r="X1497" s="226"/>
      <c r="Y1497" s="226"/>
      <c r="Z1497" s="226"/>
      <c r="AA1497" s="226"/>
      <c r="AB1497" s="226"/>
      <c r="AC1497" s="226"/>
      <c r="AD1497" s="226"/>
      <c r="AE1497" s="226"/>
      <c r="AF1497" s="226"/>
      <c r="AG1497" s="226"/>
      <c r="AH1497" s="226"/>
      <c r="AI1497" s="226"/>
      <c r="AJ1497" s="226"/>
      <c r="AK1497" s="226"/>
      <c r="AL1497" s="226"/>
      <c r="AM1497" s="226"/>
      <c r="AN1497" s="226"/>
      <c r="AO1497" s="226"/>
      <c r="AP1497" s="226"/>
      <c r="AQ1497" s="226"/>
      <c r="AR1497" s="226"/>
      <c r="AS1497" s="226"/>
      <c r="AT1497" s="226"/>
      <c r="AU1497" s="226"/>
      <c r="AV1497" s="226"/>
      <c r="AW1497" s="226"/>
      <c r="AX1497" s="226"/>
      <c r="AY1497" s="226"/>
      <c r="AZ1497" s="226"/>
      <c r="BA1497" s="226"/>
      <c r="BB1497" s="226"/>
      <c r="BC1497" s="226"/>
      <c r="BD1497" s="226"/>
      <c r="BE1497" s="226"/>
      <c r="BF1497" s="226"/>
      <c r="BG1497" s="226"/>
      <c r="BH1497" s="226"/>
      <c r="BI1497" s="226"/>
      <c r="BJ1497" s="226"/>
      <c r="BK1497" s="226"/>
      <c r="BL1497" s="226"/>
      <c r="BM1497" s="226"/>
      <c r="BN1497" s="226"/>
      <c r="BO1497" s="226"/>
      <c r="BP1497" s="226"/>
      <c r="BQ1497" s="226"/>
      <c r="BR1497" s="226"/>
      <c r="BS1497" s="226"/>
      <c r="BT1497" s="226"/>
      <c r="BU1497" s="226"/>
      <c r="BV1497" s="226"/>
      <c r="BW1497" s="226"/>
      <c r="BX1497" s="226"/>
      <c r="BY1497" s="226"/>
      <c r="BZ1497" s="226"/>
      <c r="CA1497" s="226"/>
      <c r="CB1497" s="226"/>
      <c r="CC1497" s="226"/>
      <c r="CD1497" s="226"/>
      <c r="CE1497" s="226"/>
      <c r="CF1497" s="226"/>
      <c r="CG1497" s="226"/>
      <c r="CH1497" s="226"/>
      <c r="CI1497" s="226"/>
      <c r="CJ1497" s="226"/>
      <c r="CK1497" s="226"/>
      <c r="CL1497" s="226"/>
      <c r="CM1497" s="226"/>
      <c r="CN1497" s="226"/>
      <c r="CO1497" s="226"/>
      <c r="CP1497" s="226"/>
      <c r="CQ1497" s="226"/>
      <c r="CR1497" s="226"/>
      <c r="CS1497" s="226"/>
      <c r="CT1497" s="226"/>
      <c r="CU1497" s="226"/>
      <c r="CV1497" s="226"/>
      <c r="CW1497" s="226"/>
      <c r="CX1497" s="226"/>
      <c r="CY1497" s="226"/>
      <c r="CZ1497" s="226"/>
      <c r="DA1497" s="226"/>
      <c r="DB1497" s="226"/>
      <c r="DC1497" s="226"/>
      <c r="DD1497" s="226"/>
      <c r="DE1497" s="226"/>
      <c r="DF1497" s="226"/>
      <c r="DG1497" s="226"/>
      <c r="DH1497" s="226"/>
      <c r="DI1497" s="226"/>
      <c r="DJ1497" s="226"/>
      <c r="DK1497" s="226"/>
      <c r="DL1497" s="226"/>
      <c r="DM1497" s="226"/>
      <c r="DN1497" s="226"/>
      <c r="DO1497" s="226"/>
      <c r="DP1497" s="226"/>
      <c r="DQ1497" s="226"/>
      <c r="DR1497" s="226"/>
      <c r="DS1497" s="226"/>
      <c r="DT1497" s="226"/>
      <c r="DU1497" s="226"/>
      <c r="DV1497" s="226"/>
      <c r="DW1497" s="226"/>
      <c r="DX1497" s="226"/>
      <c r="DY1497" s="226"/>
      <c r="DZ1497" s="226"/>
      <c r="EA1497" s="226"/>
      <c r="EB1497" s="226"/>
      <c r="EC1497" s="226"/>
      <c r="ED1497" s="226"/>
      <c r="EE1497" s="226"/>
      <c r="EF1497" s="226"/>
      <c r="EG1497" s="226"/>
      <c r="EH1497" s="226"/>
      <c r="EI1497" s="226"/>
      <c r="EJ1497" s="226"/>
      <c r="EK1497" s="226"/>
      <c r="EL1497" s="226"/>
      <c r="EM1497" s="226"/>
      <c r="EN1497" s="226"/>
      <c r="EO1497" s="226"/>
      <c r="EP1497" s="226"/>
      <c r="EQ1497" s="226"/>
      <c r="ER1497" s="226"/>
      <c r="ES1497" s="226"/>
      <c r="ET1497" s="226"/>
      <c r="EU1497" s="226"/>
      <c r="EV1497" s="226"/>
      <c r="EW1497" s="226"/>
      <c r="EX1497" s="226"/>
      <c r="EY1497" s="226"/>
      <c r="EZ1497" s="226"/>
      <c r="FA1497" s="226"/>
      <c r="FB1497" s="226"/>
      <c r="FC1497" s="226"/>
      <c r="FD1497" s="226"/>
      <c r="FE1497" s="226"/>
      <c r="FF1497" s="226"/>
      <c r="FG1497" s="226"/>
      <c r="FH1497" s="226"/>
      <c r="FI1497" s="226"/>
      <c r="FJ1497" s="226"/>
      <c r="FK1497" s="226"/>
      <c r="FL1497" s="226"/>
      <c r="FM1497" s="226"/>
      <c r="FN1497" s="226"/>
      <c r="FO1497" s="226"/>
      <c r="FP1497" s="226"/>
      <c r="FQ1497" s="226"/>
      <c r="FR1497" s="226"/>
      <c r="FS1497" s="226"/>
      <c r="FT1497" s="226"/>
      <c r="FU1497" s="226"/>
      <c r="FV1497" s="226"/>
      <c r="FW1497" s="226"/>
      <c r="FX1497" s="226"/>
      <c r="FY1497" s="226"/>
      <c r="FZ1497" s="226"/>
      <c r="GA1497" s="226"/>
      <c r="GB1497" s="226"/>
      <c r="GC1497" s="226"/>
      <c r="GD1497" s="226"/>
      <c r="GE1497" s="226"/>
      <c r="GF1497" s="226"/>
      <c r="GG1497" s="226"/>
      <c r="GH1497" s="226"/>
      <c r="GI1497" s="226"/>
      <c r="GJ1497" s="226"/>
      <c r="GK1497" s="226"/>
      <c r="GL1497" s="226"/>
      <c r="GM1497" s="226"/>
      <c r="GN1497" s="226"/>
      <c r="GO1497" s="226"/>
      <c r="GP1497" s="226"/>
      <c r="GQ1497" s="226"/>
      <c r="GR1497" s="226"/>
      <c r="GS1497" s="226"/>
      <c r="GT1497" s="226"/>
      <c r="GU1497" s="226"/>
      <c r="GV1497" s="226"/>
      <c r="GW1497" s="226"/>
      <c r="GX1497" s="226"/>
      <c r="GY1497" s="226"/>
      <c r="GZ1497" s="226"/>
      <c r="HA1497" s="226"/>
      <c r="HB1497" s="226"/>
      <c r="HC1497" s="226"/>
      <c r="HD1497" s="226"/>
      <c r="HE1497" s="226"/>
      <c r="HF1497" s="226"/>
      <c r="HG1497" s="226"/>
      <c r="HH1497" s="226"/>
      <c r="HI1497" s="226"/>
      <c r="HJ1497" s="226"/>
      <c r="HK1497" s="226"/>
      <c r="HL1497" s="226"/>
      <c r="HM1497" s="226"/>
      <c r="HN1497" s="226"/>
      <c r="HO1497" s="226"/>
      <c r="HP1497" s="226"/>
      <c r="HQ1497" s="226"/>
      <c r="HR1497" s="226"/>
      <c r="HS1497" s="226"/>
      <c r="HT1497" s="226"/>
      <c r="HU1497" s="226"/>
      <c r="HV1497" s="226"/>
      <c r="HW1497" s="226"/>
      <c r="HX1497" s="226"/>
      <c r="HY1497" s="226"/>
      <c r="HZ1497" s="226"/>
      <c r="IA1497" s="226"/>
      <c r="IB1497" s="226"/>
      <c r="IC1497" s="226"/>
      <c r="ID1497" s="226"/>
      <c r="IE1497" s="226"/>
      <c r="IF1497" s="226"/>
      <c r="IG1497" s="226"/>
      <c r="IH1497" s="226"/>
      <c r="II1497" s="226"/>
      <c r="IJ1497" s="226"/>
      <c r="IK1497" s="226"/>
      <c r="IL1497" s="226"/>
      <c r="IM1497" s="226"/>
      <c r="IN1497" s="226"/>
      <c r="IO1497" s="226"/>
      <c r="IP1497" s="226"/>
      <c r="IQ1497" s="226"/>
      <c r="IR1497" s="226"/>
    </row>
    <row r="1498" spans="1:252" s="227" customFormat="1" ht="33.6">
      <c r="A1498" s="324">
        <f>IF(C1498="","",COUNTA($C$4:C1498))</f>
        <v>185</v>
      </c>
      <c r="B1498" s="191" t="s">
        <v>1115</v>
      </c>
      <c r="C1498" s="190" t="s">
        <v>321</v>
      </c>
      <c r="D1498" s="190" t="s">
        <v>6</v>
      </c>
      <c r="E1498" s="191"/>
      <c r="F1498" s="191"/>
      <c r="G1498" s="190" t="s">
        <v>18</v>
      </c>
      <c r="H1498" s="194" t="str">
        <f>IF(I1498&lt;&gt;"",IF(I1498&lt;=3,"Đơn giản",IF(I1498&lt;=7,"Trung bình","Phức tạp")),"")</f>
        <v>Trung bình</v>
      </c>
      <c r="I1498" s="310">
        <f>COUNTA(E1499:E1502)</f>
        <v>4</v>
      </c>
      <c r="J1498" s="226"/>
      <c r="K1498" s="226"/>
      <c r="L1498" s="226"/>
      <c r="M1498" s="179" t="str">
        <f>IF(E1498="","",SUBTOTAL(3,$E$5:E1498))</f>
        <v/>
      </c>
      <c r="N1498" s="226"/>
      <c r="O1498" s="226"/>
      <c r="P1498" s="226"/>
      <c r="Q1498" s="226"/>
      <c r="R1498" s="226"/>
      <c r="S1498" s="226"/>
      <c r="T1498" s="226"/>
      <c r="U1498" s="226"/>
      <c r="V1498" s="226"/>
      <c r="W1498" s="226"/>
      <c r="X1498" s="226"/>
      <c r="Y1498" s="226"/>
      <c r="Z1498" s="226"/>
      <c r="AA1498" s="226"/>
      <c r="AB1498" s="226"/>
      <c r="AC1498" s="226"/>
      <c r="AD1498" s="226"/>
      <c r="AE1498" s="226"/>
      <c r="AF1498" s="226"/>
      <c r="AG1498" s="226"/>
      <c r="AH1498" s="226"/>
      <c r="AI1498" s="226"/>
      <c r="AJ1498" s="226"/>
      <c r="AK1498" s="226"/>
      <c r="AL1498" s="226"/>
      <c r="AM1498" s="226"/>
      <c r="AN1498" s="226"/>
      <c r="AO1498" s="226"/>
      <c r="AP1498" s="226"/>
      <c r="AQ1498" s="226"/>
      <c r="AR1498" s="226"/>
      <c r="AS1498" s="226"/>
      <c r="AT1498" s="226"/>
      <c r="AU1498" s="226"/>
      <c r="AV1498" s="226"/>
      <c r="AW1498" s="226"/>
      <c r="AX1498" s="226"/>
      <c r="AY1498" s="226"/>
      <c r="AZ1498" s="226"/>
      <c r="BA1498" s="226"/>
      <c r="BB1498" s="226"/>
      <c r="BC1498" s="226"/>
      <c r="BD1498" s="226"/>
      <c r="BE1498" s="226"/>
      <c r="BF1498" s="226"/>
      <c r="BG1498" s="226"/>
      <c r="BH1498" s="226"/>
      <c r="BI1498" s="226"/>
      <c r="BJ1498" s="226"/>
      <c r="BK1498" s="226"/>
      <c r="BL1498" s="226"/>
      <c r="BM1498" s="226"/>
      <c r="BN1498" s="226"/>
      <c r="BO1498" s="226"/>
      <c r="BP1498" s="226"/>
      <c r="BQ1498" s="226"/>
      <c r="BR1498" s="226"/>
      <c r="BS1498" s="226"/>
      <c r="BT1498" s="226"/>
      <c r="BU1498" s="226"/>
      <c r="BV1498" s="226"/>
      <c r="BW1498" s="226"/>
      <c r="BX1498" s="226"/>
      <c r="BY1498" s="226"/>
      <c r="BZ1498" s="226"/>
      <c r="CA1498" s="226"/>
      <c r="CB1498" s="226"/>
      <c r="CC1498" s="226"/>
      <c r="CD1498" s="226"/>
      <c r="CE1498" s="226"/>
      <c r="CF1498" s="226"/>
      <c r="CG1498" s="226"/>
      <c r="CH1498" s="226"/>
      <c r="CI1498" s="226"/>
      <c r="CJ1498" s="226"/>
      <c r="CK1498" s="226"/>
      <c r="CL1498" s="226"/>
      <c r="CM1498" s="226"/>
      <c r="CN1498" s="226"/>
      <c r="CO1498" s="226"/>
      <c r="CP1498" s="226"/>
      <c r="CQ1498" s="226"/>
      <c r="CR1498" s="226"/>
      <c r="CS1498" s="226"/>
      <c r="CT1498" s="226"/>
      <c r="CU1498" s="226"/>
      <c r="CV1498" s="226"/>
      <c r="CW1498" s="226"/>
      <c r="CX1498" s="226"/>
      <c r="CY1498" s="226"/>
      <c r="CZ1498" s="226"/>
      <c r="DA1498" s="226"/>
      <c r="DB1498" s="226"/>
      <c r="DC1498" s="226"/>
      <c r="DD1498" s="226"/>
      <c r="DE1498" s="226"/>
      <c r="DF1498" s="226"/>
      <c r="DG1498" s="226"/>
      <c r="DH1498" s="226"/>
      <c r="DI1498" s="226"/>
      <c r="DJ1498" s="226"/>
      <c r="DK1498" s="226"/>
      <c r="DL1498" s="226"/>
      <c r="DM1498" s="226"/>
      <c r="DN1498" s="226"/>
      <c r="DO1498" s="226"/>
      <c r="DP1498" s="226"/>
      <c r="DQ1498" s="226"/>
      <c r="DR1498" s="226"/>
      <c r="DS1498" s="226"/>
      <c r="DT1498" s="226"/>
      <c r="DU1498" s="226"/>
      <c r="DV1498" s="226"/>
      <c r="DW1498" s="226"/>
      <c r="DX1498" s="226"/>
      <c r="DY1498" s="226"/>
      <c r="DZ1498" s="226"/>
      <c r="EA1498" s="226"/>
      <c r="EB1498" s="226"/>
      <c r="EC1498" s="226"/>
      <c r="ED1498" s="226"/>
      <c r="EE1498" s="226"/>
      <c r="EF1498" s="226"/>
      <c r="EG1498" s="226"/>
      <c r="EH1498" s="226"/>
      <c r="EI1498" s="226"/>
      <c r="EJ1498" s="226"/>
      <c r="EK1498" s="226"/>
      <c r="EL1498" s="226"/>
      <c r="EM1498" s="226"/>
      <c r="EN1498" s="226"/>
      <c r="EO1498" s="226"/>
      <c r="EP1498" s="226"/>
      <c r="EQ1498" s="226"/>
      <c r="ER1498" s="226"/>
      <c r="ES1498" s="226"/>
      <c r="ET1498" s="226"/>
      <c r="EU1498" s="226"/>
      <c r="EV1498" s="226"/>
      <c r="EW1498" s="226"/>
      <c r="EX1498" s="226"/>
      <c r="EY1498" s="226"/>
      <c r="EZ1498" s="226"/>
      <c r="FA1498" s="226"/>
      <c r="FB1498" s="226"/>
      <c r="FC1498" s="226"/>
      <c r="FD1498" s="226"/>
      <c r="FE1498" s="226"/>
      <c r="FF1498" s="226"/>
      <c r="FG1498" s="226"/>
      <c r="FH1498" s="226"/>
      <c r="FI1498" s="226"/>
      <c r="FJ1498" s="226"/>
      <c r="FK1498" s="226"/>
      <c r="FL1498" s="226"/>
      <c r="FM1498" s="226"/>
      <c r="FN1498" s="226"/>
      <c r="FO1498" s="226"/>
      <c r="FP1498" s="226"/>
      <c r="FQ1498" s="226"/>
      <c r="FR1498" s="226"/>
      <c r="FS1498" s="226"/>
      <c r="FT1498" s="226"/>
      <c r="FU1498" s="226"/>
      <c r="FV1498" s="226"/>
      <c r="FW1498" s="226"/>
      <c r="FX1498" s="226"/>
      <c r="FY1498" s="226"/>
      <c r="FZ1498" s="226"/>
      <c r="GA1498" s="226"/>
      <c r="GB1498" s="226"/>
      <c r="GC1498" s="226"/>
      <c r="GD1498" s="226"/>
      <c r="GE1498" s="226"/>
      <c r="GF1498" s="226"/>
      <c r="GG1498" s="226"/>
      <c r="GH1498" s="226"/>
      <c r="GI1498" s="226"/>
      <c r="GJ1498" s="226"/>
      <c r="GK1498" s="226"/>
      <c r="GL1498" s="226"/>
      <c r="GM1498" s="226"/>
      <c r="GN1498" s="226"/>
      <c r="GO1498" s="226"/>
      <c r="GP1498" s="226"/>
      <c r="GQ1498" s="226"/>
      <c r="GR1498" s="226"/>
      <c r="GS1498" s="226"/>
      <c r="GT1498" s="226"/>
      <c r="GU1498" s="226"/>
      <c r="GV1498" s="226"/>
      <c r="GW1498" s="226"/>
      <c r="GX1498" s="226"/>
      <c r="GY1498" s="226"/>
      <c r="GZ1498" s="226"/>
      <c r="HA1498" s="226"/>
      <c r="HB1498" s="226"/>
      <c r="HC1498" s="226"/>
      <c r="HD1498" s="226"/>
      <c r="HE1498" s="226"/>
      <c r="HF1498" s="226"/>
      <c r="HG1498" s="226"/>
      <c r="HH1498" s="226"/>
      <c r="HI1498" s="226"/>
      <c r="HJ1498" s="226"/>
      <c r="HK1498" s="226"/>
      <c r="HL1498" s="226"/>
      <c r="HM1498" s="226"/>
      <c r="HN1498" s="226"/>
      <c r="HO1498" s="226"/>
      <c r="HP1498" s="226"/>
      <c r="HQ1498" s="226"/>
      <c r="HR1498" s="226"/>
      <c r="HS1498" s="226"/>
      <c r="HT1498" s="226"/>
      <c r="HU1498" s="226"/>
      <c r="HV1498" s="226"/>
      <c r="HW1498" s="226"/>
      <c r="HX1498" s="226"/>
      <c r="HY1498" s="226"/>
      <c r="HZ1498" s="226"/>
      <c r="IA1498" s="226"/>
      <c r="IB1498" s="226"/>
      <c r="IC1498" s="226"/>
      <c r="ID1498" s="226"/>
      <c r="IE1498" s="226"/>
      <c r="IF1498" s="226"/>
      <c r="IG1498" s="226"/>
      <c r="IH1498" s="226"/>
      <c r="II1498" s="226"/>
      <c r="IJ1498" s="226"/>
      <c r="IK1498" s="226"/>
      <c r="IL1498" s="226"/>
      <c r="IM1498" s="226"/>
      <c r="IN1498" s="226"/>
      <c r="IO1498" s="226"/>
      <c r="IP1498" s="226"/>
      <c r="IQ1498" s="226"/>
      <c r="IR1498" s="226"/>
    </row>
    <row r="1499" spans="1:252" s="227" customFormat="1" ht="33.6">
      <c r="A1499" s="323"/>
      <c r="B1499" s="198"/>
      <c r="C1499" s="329"/>
      <c r="D1499" s="207"/>
      <c r="E1499" s="199" t="s">
        <v>1116</v>
      </c>
      <c r="F1499" s="199"/>
      <c r="G1499" s="199"/>
      <c r="H1499" s="208"/>
      <c r="I1499" s="207"/>
      <c r="J1499" s="178"/>
      <c r="K1499" s="226"/>
      <c r="L1499" s="226"/>
      <c r="M1499" s="179">
        <f>IF(E1499="","",SUBTOTAL(3,$E$5:E1499))</f>
        <v>1276</v>
      </c>
      <c r="N1499" s="226"/>
      <c r="O1499" s="226"/>
      <c r="P1499" s="226"/>
      <c r="Q1499" s="226"/>
      <c r="R1499" s="226"/>
      <c r="S1499" s="226"/>
      <c r="T1499" s="226"/>
      <c r="U1499" s="226"/>
      <c r="V1499" s="226"/>
      <c r="W1499" s="226"/>
      <c r="X1499" s="226"/>
      <c r="Y1499" s="226"/>
      <c r="Z1499" s="226"/>
      <c r="AA1499" s="226"/>
      <c r="AB1499" s="226"/>
      <c r="AC1499" s="226"/>
      <c r="AD1499" s="226"/>
      <c r="AE1499" s="226"/>
      <c r="AF1499" s="226"/>
      <c r="AG1499" s="226"/>
      <c r="AH1499" s="226"/>
      <c r="AI1499" s="226"/>
      <c r="AJ1499" s="226"/>
      <c r="AK1499" s="226"/>
      <c r="AL1499" s="226"/>
      <c r="AM1499" s="226"/>
      <c r="AN1499" s="226"/>
      <c r="AO1499" s="226"/>
      <c r="AP1499" s="226"/>
      <c r="AQ1499" s="226"/>
      <c r="AR1499" s="226"/>
      <c r="AS1499" s="226"/>
      <c r="AT1499" s="226"/>
      <c r="AU1499" s="226"/>
      <c r="AV1499" s="226"/>
      <c r="AW1499" s="226"/>
      <c r="AX1499" s="226"/>
      <c r="AY1499" s="226"/>
      <c r="AZ1499" s="226"/>
      <c r="BA1499" s="226"/>
      <c r="BB1499" s="226"/>
      <c r="BC1499" s="226"/>
      <c r="BD1499" s="226"/>
      <c r="BE1499" s="226"/>
      <c r="BF1499" s="226"/>
      <c r="BG1499" s="226"/>
      <c r="BH1499" s="226"/>
      <c r="BI1499" s="226"/>
      <c r="BJ1499" s="226"/>
      <c r="BK1499" s="226"/>
      <c r="BL1499" s="226"/>
      <c r="BM1499" s="226"/>
      <c r="BN1499" s="226"/>
      <c r="BO1499" s="226"/>
      <c r="BP1499" s="226"/>
      <c r="BQ1499" s="226"/>
      <c r="BR1499" s="226"/>
      <c r="BS1499" s="226"/>
      <c r="BT1499" s="226"/>
      <c r="BU1499" s="226"/>
      <c r="BV1499" s="226"/>
      <c r="BW1499" s="226"/>
      <c r="BX1499" s="226"/>
      <c r="BY1499" s="226"/>
      <c r="BZ1499" s="226"/>
      <c r="CA1499" s="226"/>
      <c r="CB1499" s="226"/>
      <c r="CC1499" s="226"/>
      <c r="CD1499" s="226"/>
      <c r="CE1499" s="226"/>
      <c r="CF1499" s="226"/>
      <c r="CG1499" s="226"/>
      <c r="CH1499" s="226"/>
      <c r="CI1499" s="226"/>
      <c r="CJ1499" s="226"/>
      <c r="CK1499" s="226"/>
      <c r="CL1499" s="226"/>
      <c r="CM1499" s="226"/>
      <c r="CN1499" s="226"/>
      <c r="CO1499" s="226"/>
      <c r="CP1499" s="226"/>
      <c r="CQ1499" s="226"/>
      <c r="CR1499" s="226"/>
      <c r="CS1499" s="226"/>
      <c r="CT1499" s="226"/>
      <c r="CU1499" s="226"/>
      <c r="CV1499" s="226"/>
      <c r="CW1499" s="226"/>
      <c r="CX1499" s="226"/>
      <c r="CY1499" s="226"/>
      <c r="CZ1499" s="226"/>
      <c r="DA1499" s="226"/>
      <c r="DB1499" s="226"/>
      <c r="DC1499" s="226"/>
      <c r="DD1499" s="226"/>
      <c r="DE1499" s="226"/>
      <c r="DF1499" s="226"/>
      <c r="DG1499" s="226"/>
      <c r="DH1499" s="226"/>
      <c r="DI1499" s="226"/>
      <c r="DJ1499" s="226"/>
      <c r="DK1499" s="226"/>
      <c r="DL1499" s="226"/>
      <c r="DM1499" s="226"/>
      <c r="DN1499" s="226"/>
      <c r="DO1499" s="226"/>
      <c r="DP1499" s="226"/>
      <c r="DQ1499" s="226"/>
      <c r="DR1499" s="226"/>
      <c r="DS1499" s="226"/>
      <c r="DT1499" s="226"/>
      <c r="DU1499" s="226"/>
      <c r="DV1499" s="226"/>
      <c r="DW1499" s="226"/>
      <c r="DX1499" s="226"/>
      <c r="DY1499" s="226"/>
      <c r="DZ1499" s="226"/>
      <c r="EA1499" s="226"/>
      <c r="EB1499" s="226"/>
      <c r="EC1499" s="226"/>
      <c r="ED1499" s="226"/>
      <c r="EE1499" s="226"/>
      <c r="EF1499" s="226"/>
      <c r="EG1499" s="226"/>
      <c r="EH1499" s="226"/>
      <c r="EI1499" s="226"/>
      <c r="EJ1499" s="226"/>
      <c r="EK1499" s="226"/>
      <c r="EL1499" s="226"/>
      <c r="EM1499" s="226"/>
      <c r="EN1499" s="226"/>
      <c r="EO1499" s="226"/>
      <c r="EP1499" s="226"/>
      <c r="EQ1499" s="226"/>
      <c r="ER1499" s="226"/>
      <c r="ES1499" s="226"/>
      <c r="ET1499" s="226"/>
      <c r="EU1499" s="226"/>
      <c r="EV1499" s="226"/>
      <c r="EW1499" s="226"/>
      <c r="EX1499" s="226"/>
      <c r="EY1499" s="226"/>
      <c r="EZ1499" s="226"/>
      <c r="FA1499" s="226"/>
      <c r="FB1499" s="226"/>
      <c r="FC1499" s="226"/>
      <c r="FD1499" s="226"/>
      <c r="FE1499" s="226"/>
      <c r="FF1499" s="226"/>
      <c r="FG1499" s="226"/>
      <c r="FH1499" s="226"/>
      <c r="FI1499" s="226"/>
      <c r="FJ1499" s="226"/>
      <c r="FK1499" s="226"/>
      <c r="FL1499" s="226"/>
      <c r="FM1499" s="226"/>
      <c r="FN1499" s="226"/>
      <c r="FO1499" s="226"/>
      <c r="FP1499" s="226"/>
      <c r="FQ1499" s="226"/>
      <c r="FR1499" s="226"/>
      <c r="FS1499" s="226"/>
      <c r="FT1499" s="226"/>
      <c r="FU1499" s="226"/>
      <c r="FV1499" s="226"/>
      <c r="FW1499" s="226"/>
      <c r="FX1499" s="226"/>
      <c r="FY1499" s="226"/>
      <c r="FZ1499" s="226"/>
      <c r="GA1499" s="226"/>
      <c r="GB1499" s="226"/>
      <c r="GC1499" s="226"/>
      <c r="GD1499" s="226"/>
      <c r="GE1499" s="226"/>
      <c r="GF1499" s="226"/>
      <c r="GG1499" s="226"/>
      <c r="GH1499" s="226"/>
      <c r="GI1499" s="226"/>
      <c r="GJ1499" s="226"/>
      <c r="GK1499" s="226"/>
      <c r="GL1499" s="226"/>
      <c r="GM1499" s="226"/>
      <c r="GN1499" s="226"/>
      <c r="GO1499" s="226"/>
      <c r="GP1499" s="226"/>
      <c r="GQ1499" s="226"/>
      <c r="GR1499" s="226"/>
      <c r="GS1499" s="226"/>
      <c r="GT1499" s="226"/>
      <c r="GU1499" s="226"/>
      <c r="GV1499" s="226"/>
      <c r="GW1499" s="226"/>
      <c r="GX1499" s="226"/>
      <c r="GY1499" s="226"/>
      <c r="GZ1499" s="226"/>
      <c r="HA1499" s="226"/>
      <c r="HB1499" s="226"/>
      <c r="HC1499" s="226"/>
      <c r="HD1499" s="226"/>
      <c r="HE1499" s="226"/>
      <c r="HF1499" s="226"/>
      <c r="HG1499" s="226"/>
      <c r="HH1499" s="226"/>
      <c r="HI1499" s="226"/>
      <c r="HJ1499" s="226"/>
      <c r="HK1499" s="226"/>
      <c r="HL1499" s="226"/>
      <c r="HM1499" s="226"/>
      <c r="HN1499" s="226"/>
      <c r="HO1499" s="226"/>
      <c r="HP1499" s="226"/>
      <c r="HQ1499" s="226"/>
      <c r="HR1499" s="226"/>
      <c r="HS1499" s="226"/>
      <c r="HT1499" s="226"/>
      <c r="HU1499" s="226"/>
      <c r="HV1499" s="226"/>
      <c r="HW1499" s="226"/>
      <c r="HX1499" s="226"/>
      <c r="HY1499" s="226"/>
      <c r="HZ1499" s="226"/>
      <c r="IA1499" s="226"/>
      <c r="IB1499" s="226"/>
      <c r="IC1499" s="226"/>
      <c r="ID1499" s="226"/>
      <c r="IE1499" s="226"/>
      <c r="IF1499" s="226"/>
      <c r="IG1499" s="226"/>
      <c r="IH1499" s="226"/>
      <c r="II1499" s="226"/>
      <c r="IJ1499" s="226"/>
      <c r="IK1499" s="226"/>
      <c r="IL1499" s="226"/>
      <c r="IM1499" s="226"/>
    </row>
    <row r="1500" spans="1:252" s="227" customFormat="1" ht="33.6">
      <c r="A1500" s="323"/>
      <c r="B1500" s="198"/>
      <c r="C1500" s="329"/>
      <c r="D1500" s="207"/>
      <c r="E1500" s="199" t="s">
        <v>1117</v>
      </c>
      <c r="F1500" s="199"/>
      <c r="G1500" s="199"/>
      <c r="H1500" s="208"/>
      <c r="I1500" s="208"/>
      <c r="J1500" s="226"/>
      <c r="K1500" s="226"/>
      <c r="L1500" s="226"/>
      <c r="M1500" s="179">
        <f>IF(E1500="","",SUBTOTAL(3,$E$5:E1500))</f>
        <v>1277</v>
      </c>
      <c r="N1500" s="226"/>
      <c r="O1500" s="226"/>
      <c r="P1500" s="226"/>
      <c r="Q1500" s="226"/>
      <c r="R1500" s="226"/>
      <c r="S1500" s="226"/>
      <c r="T1500" s="226"/>
      <c r="U1500" s="226"/>
      <c r="V1500" s="226"/>
      <c r="W1500" s="226"/>
      <c r="X1500" s="226"/>
      <c r="Y1500" s="226"/>
      <c r="Z1500" s="226"/>
      <c r="AA1500" s="226"/>
      <c r="AB1500" s="226"/>
      <c r="AC1500" s="226"/>
      <c r="AD1500" s="226"/>
      <c r="AE1500" s="226"/>
      <c r="AF1500" s="226"/>
      <c r="AG1500" s="226"/>
      <c r="AH1500" s="226"/>
      <c r="AI1500" s="226"/>
      <c r="AJ1500" s="226"/>
      <c r="AK1500" s="226"/>
      <c r="AL1500" s="226"/>
      <c r="AM1500" s="226"/>
      <c r="AN1500" s="226"/>
      <c r="AO1500" s="226"/>
      <c r="AP1500" s="226"/>
      <c r="AQ1500" s="226"/>
      <c r="AR1500" s="226"/>
      <c r="AS1500" s="226"/>
      <c r="AT1500" s="226"/>
      <c r="AU1500" s="226"/>
      <c r="AV1500" s="226"/>
      <c r="AW1500" s="226"/>
      <c r="AX1500" s="226"/>
      <c r="AY1500" s="226"/>
      <c r="AZ1500" s="226"/>
      <c r="BA1500" s="226"/>
      <c r="BB1500" s="226"/>
      <c r="BC1500" s="226"/>
      <c r="BD1500" s="226"/>
      <c r="BE1500" s="226"/>
      <c r="BF1500" s="226"/>
      <c r="BG1500" s="226"/>
      <c r="BH1500" s="226"/>
      <c r="BI1500" s="226"/>
      <c r="BJ1500" s="226"/>
      <c r="BK1500" s="226"/>
      <c r="BL1500" s="226"/>
      <c r="BM1500" s="226"/>
      <c r="BN1500" s="226"/>
      <c r="BO1500" s="226"/>
      <c r="BP1500" s="226"/>
      <c r="BQ1500" s="226"/>
      <c r="BR1500" s="226"/>
      <c r="BS1500" s="226"/>
      <c r="BT1500" s="226"/>
      <c r="BU1500" s="226"/>
      <c r="BV1500" s="226"/>
      <c r="BW1500" s="226"/>
      <c r="BX1500" s="226"/>
      <c r="BY1500" s="226"/>
      <c r="BZ1500" s="226"/>
      <c r="CA1500" s="226"/>
      <c r="CB1500" s="226"/>
      <c r="CC1500" s="226"/>
      <c r="CD1500" s="226"/>
      <c r="CE1500" s="226"/>
      <c r="CF1500" s="226"/>
      <c r="CG1500" s="226"/>
      <c r="CH1500" s="226"/>
      <c r="CI1500" s="226"/>
      <c r="CJ1500" s="226"/>
      <c r="CK1500" s="226"/>
      <c r="CL1500" s="226"/>
      <c r="CM1500" s="226"/>
      <c r="CN1500" s="226"/>
      <c r="CO1500" s="226"/>
      <c r="CP1500" s="226"/>
      <c r="CQ1500" s="226"/>
      <c r="CR1500" s="226"/>
      <c r="CS1500" s="226"/>
      <c r="CT1500" s="226"/>
      <c r="CU1500" s="226"/>
      <c r="CV1500" s="226"/>
      <c r="CW1500" s="226"/>
      <c r="CX1500" s="226"/>
      <c r="CY1500" s="226"/>
      <c r="CZ1500" s="226"/>
      <c r="DA1500" s="226"/>
      <c r="DB1500" s="226"/>
      <c r="DC1500" s="226"/>
      <c r="DD1500" s="226"/>
      <c r="DE1500" s="226"/>
      <c r="DF1500" s="226"/>
      <c r="DG1500" s="226"/>
      <c r="DH1500" s="226"/>
      <c r="DI1500" s="226"/>
      <c r="DJ1500" s="226"/>
      <c r="DK1500" s="226"/>
      <c r="DL1500" s="226"/>
      <c r="DM1500" s="226"/>
      <c r="DN1500" s="226"/>
      <c r="DO1500" s="226"/>
      <c r="DP1500" s="226"/>
      <c r="DQ1500" s="226"/>
      <c r="DR1500" s="226"/>
      <c r="DS1500" s="226"/>
      <c r="DT1500" s="226"/>
      <c r="DU1500" s="226"/>
      <c r="DV1500" s="226"/>
      <c r="DW1500" s="226"/>
      <c r="DX1500" s="226"/>
      <c r="DY1500" s="226"/>
      <c r="DZ1500" s="226"/>
      <c r="EA1500" s="226"/>
      <c r="EB1500" s="226"/>
      <c r="EC1500" s="226"/>
      <c r="ED1500" s="226"/>
      <c r="EE1500" s="226"/>
      <c r="EF1500" s="226"/>
      <c r="EG1500" s="226"/>
      <c r="EH1500" s="226"/>
      <c r="EI1500" s="226"/>
      <c r="EJ1500" s="226"/>
      <c r="EK1500" s="226"/>
      <c r="EL1500" s="226"/>
      <c r="EM1500" s="226"/>
      <c r="EN1500" s="226"/>
      <c r="EO1500" s="226"/>
      <c r="EP1500" s="226"/>
      <c r="EQ1500" s="226"/>
      <c r="ER1500" s="226"/>
      <c r="ES1500" s="226"/>
      <c r="ET1500" s="226"/>
      <c r="EU1500" s="226"/>
      <c r="EV1500" s="226"/>
      <c r="EW1500" s="226"/>
      <c r="EX1500" s="226"/>
      <c r="EY1500" s="226"/>
      <c r="EZ1500" s="226"/>
      <c r="FA1500" s="226"/>
      <c r="FB1500" s="226"/>
      <c r="FC1500" s="226"/>
      <c r="FD1500" s="226"/>
      <c r="FE1500" s="226"/>
      <c r="FF1500" s="226"/>
      <c r="FG1500" s="226"/>
      <c r="FH1500" s="226"/>
      <c r="FI1500" s="226"/>
      <c r="FJ1500" s="226"/>
      <c r="FK1500" s="226"/>
      <c r="FL1500" s="226"/>
      <c r="FM1500" s="226"/>
      <c r="FN1500" s="226"/>
      <c r="FO1500" s="226"/>
      <c r="FP1500" s="226"/>
      <c r="FQ1500" s="226"/>
      <c r="FR1500" s="226"/>
      <c r="FS1500" s="226"/>
      <c r="FT1500" s="226"/>
      <c r="FU1500" s="226"/>
      <c r="FV1500" s="226"/>
      <c r="FW1500" s="226"/>
      <c r="FX1500" s="226"/>
      <c r="FY1500" s="226"/>
      <c r="FZ1500" s="226"/>
      <c r="GA1500" s="226"/>
      <c r="GB1500" s="226"/>
      <c r="GC1500" s="226"/>
      <c r="GD1500" s="226"/>
      <c r="GE1500" s="226"/>
      <c r="GF1500" s="226"/>
      <c r="GG1500" s="226"/>
      <c r="GH1500" s="226"/>
      <c r="GI1500" s="226"/>
      <c r="GJ1500" s="226"/>
      <c r="GK1500" s="226"/>
      <c r="GL1500" s="226"/>
      <c r="GM1500" s="226"/>
      <c r="GN1500" s="226"/>
      <c r="GO1500" s="226"/>
      <c r="GP1500" s="226"/>
      <c r="GQ1500" s="226"/>
      <c r="GR1500" s="226"/>
      <c r="GS1500" s="226"/>
      <c r="GT1500" s="226"/>
      <c r="GU1500" s="226"/>
      <c r="GV1500" s="226"/>
      <c r="GW1500" s="226"/>
      <c r="GX1500" s="226"/>
      <c r="GY1500" s="226"/>
      <c r="GZ1500" s="226"/>
      <c r="HA1500" s="226"/>
      <c r="HB1500" s="226"/>
      <c r="HC1500" s="226"/>
      <c r="HD1500" s="226"/>
      <c r="HE1500" s="226"/>
      <c r="HF1500" s="226"/>
      <c r="HG1500" s="226"/>
      <c r="HH1500" s="226"/>
      <c r="HI1500" s="226"/>
      <c r="HJ1500" s="226"/>
      <c r="HK1500" s="226"/>
      <c r="HL1500" s="226"/>
      <c r="HM1500" s="226"/>
      <c r="HN1500" s="226"/>
      <c r="HO1500" s="226"/>
      <c r="HP1500" s="226"/>
      <c r="HQ1500" s="226"/>
      <c r="HR1500" s="226"/>
      <c r="HS1500" s="226"/>
      <c r="HT1500" s="226"/>
      <c r="HU1500" s="226"/>
      <c r="HV1500" s="226"/>
      <c r="HW1500" s="226"/>
      <c r="HX1500" s="226"/>
      <c r="HY1500" s="226"/>
      <c r="HZ1500" s="226"/>
      <c r="IA1500" s="226"/>
      <c r="IB1500" s="226"/>
      <c r="IC1500" s="226"/>
      <c r="ID1500" s="226"/>
      <c r="IE1500" s="226"/>
      <c r="IF1500" s="226"/>
      <c r="IG1500" s="226"/>
      <c r="IH1500" s="226"/>
      <c r="II1500" s="226"/>
      <c r="IJ1500" s="226"/>
      <c r="IK1500" s="226"/>
      <c r="IL1500" s="226"/>
      <c r="IM1500" s="226"/>
      <c r="IN1500" s="226"/>
      <c r="IO1500" s="226"/>
      <c r="IP1500" s="226"/>
      <c r="IQ1500" s="226"/>
      <c r="IR1500" s="226"/>
    </row>
    <row r="1501" spans="1:252" s="227" customFormat="1">
      <c r="A1501" s="323"/>
      <c r="B1501" s="198"/>
      <c r="C1501" s="329"/>
      <c r="D1501" s="207"/>
      <c r="E1501" s="199" t="s">
        <v>1113</v>
      </c>
      <c r="F1501" s="199"/>
      <c r="G1501" s="199"/>
      <c r="H1501" s="208"/>
      <c r="I1501" s="208"/>
      <c r="J1501" s="226"/>
      <c r="K1501" s="226"/>
      <c r="L1501" s="226"/>
      <c r="M1501" s="179">
        <f>IF(E1501="","",SUBTOTAL(3,$E$5:E1501))</f>
        <v>1278</v>
      </c>
      <c r="N1501" s="226"/>
      <c r="O1501" s="226"/>
      <c r="P1501" s="226"/>
      <c r="Q1501" s="226"/>
      <c r="R1501" s="226"/>
      <c r="S1501" s="226"/>
      <c r="T1501" s="226"/>
      <c r="U1501" s="226"/>
      <c r="V1501" s="226"/>
      <c r="W1501" s="226"/>
      <c r="X1501" s="226"/>
      <c r="Y1501" s="226"/>
      <c r="Z1501" s="226"/>
      <c r="AA1501" s="226"/>
      <c r="AB1501" s="226"/>
      <c r="AC1501" s="226"/>
      <c r="AD1501" s="226"/>
      <c r="AE1501" s="226"/>
      <c r="AF1501" s="226"/>
      <c r="AG1501" s="226"/>
      <c r="AH1501" s="226"/>
      <c r="AI1501" s="226"/>
      <c r="AJ1501" s="226"/>
      <c r="AK1501" s="226"/>
      <c r="AL1501" s="226"/>
      <c r="AM1501" s="226"/>
      <c r="AN1501" s="226"/>
      <c r="AO1501" s="226"/>
      <c r="AP1501" s="226"/>
      <c r="AQ1501" s="226"/>
      <c r="AR1501" s="226"/>
      <c r="AS1501" s="226"/>
      <c r="AT1501" s="226"/>
      <c r="AU1501" s="226"/>
      <c r="AV1501" s="226"/>
      <c r="AW1501" s="226"/>
      <c r="AX1501" s="226"/>
      <c r="AY1501" s="226"/>
      <c r="AZ1501" s="226"/>
      <c r="BA1501" s="226"/>
      <c r="BB1501" s="226"/>
      <c r="BC1501" s="226"/>
      <c r="BD1501" s="226"/>
      <c r="BE1501" s="226"/>
      <c r="BF1501" s="226"/>
      <c r="BG1501" s="226"/>
      <c r="BH1501" s="226"/>
      <c r="BI1501" s="226"/>
      <c r="BJ1501" s="226"/>
      <c r="BK1501" s="226"/>
      <c r="BL1501" s="226"/>
      <c r="BM1501" s="226"/>
      <c r="BN1501" s="226"/>
      <c r="BO1501" s="226"/>
      <c r="BP1501" s="226"/>
      <c r="BQ1501" s="226"/>
      <c r="BR1501" s="226"/>
      <c r="BS1501" s="226"/>
      <c r="BT1501" s="226"/>
      <c r="BU1501" s="226"/>
      <c r="BV1501" s="226"/>
      <c r="BW1501" s="226"/>
      <c r="BX1501" s="226"/>
      <c r="BY1501" s="226"/>
      <c r="BZ1501" s="226"/>
      <c r="CA1501" s="226"/>
      <c r="CB1501" s="226"/>
      <c r="CC1501" s="226"/>
      <c r="CD1501" s="226"/>
      <c r="CE1501" s="226"/>
      <c r="CF1501" s="226"/>
      <c r="CG1501" s="226"/>
      <c r="CH1501" s="226"/>
      <c r="CI1501" s="226"/>
      <c r="CJ1501" s="226"/>
      <c r="CK1501" s="226"/>
      <c r="CL1501" s="226"/>
      <c r="CM1501" s="226"/>
      <c r="CN1501" s="226"/>
      <c r="CO1501" s="226"/>
      <c r="CP1501" s="226"/>
      <c r="CQ1501" s="226"/>
      <c r="CR1501" s="226"/>
      <c r="CS1501" s="226"/>
      <c r="CT1501" s="226"/>
      <c r="CU1501" s="226"/>
      <c r="CV1501" s="226"/>
      <c r="CW1501" s="226"/>
      <c r="CX1501" s="226"/>
      <c r="CY1501" s="226"/>
      <c r="CZ1501" s="226"/>
      <c r="DA1501" s="226"/>
      <c r="DB1501" s="226"/>
      <c r="DC1501" s="226"/>
      <c r="DD1501" s="226"/>
      <c r="DE1501" s="226"/>
      <c r="DF1501" s="226"/>
      <c r="DG1501" s="226"/>
      <c r="DH1501" s="226"/>
      <c r="DI1501" s="226"/>
      <c r="DJ1501" s="226"/>
      <c r="DK1501" s="226"/>
      <c r="DL1501" s="226"/>
      <c r="DM1501" s="226"/>
      <c r="DN1501" s="226"/>
      <c r="DO1501" s="226"/>
      <c r="DP1501" s="226"/>
      <c r="DQ1501" s="226"/>
      <c r="DR1501" s="226"/>
      <c r="DS1501" s="226"/>
      <c r="DT1501" s="226"/>
      <c r="DU1501" s="226"/>
      <c r="DV1501" s="226"/>
      <c r="DW1501" s="226"/>
      <c r="DX1501" s="226"/>
      <c r="DY1501" s="226"/>
      <c r="DZ1501" s="226"/>
      <c r="EA1501" s="226"/>
      <c r="EB1501" s="226"/>
      <c r="EC1501" s="226"/>
      <c r="ED1501" s="226"/>
      <c r="EE1501" s="226"/>
      <c r="EF1501" s="226"/>
      <c r="EG1501" s="226"/>
      <c r="EH1501" s="226"/>
      <c r="EI1501" s="226"/>
      <c r="EJ1501" s="226"/>
      <c r="EK1501" s="226"/>
      <c r="EL1501" s="226"/>
      <c r="EM1501" s="226"/>
      <c r="EN1501" s="226"/>
      <c r="EO1501" s="226"/>
      <c r="EP1501" s="226"/>
      <c r="EQ1501" s="226"/>
      <c r="ER1501" s="226"/>
      <c r="ES1501" s="226"/>
      <c r="ET1501" s="226"/>
      <c r="EU1501" s="226"/>
      <c r="EV1501" s="226"/>
      <c r="EW1501" s="226"/>
      <c r="EX1501" s="226"/>
      <c r="EY1501" s="226"/>
      <c r="EZ1501" s="226"/>
      <c r="FA1501" s="226"/>
      <c r="FB1501" s="226"/>
      <c r="FC1501" s="226"/>
      <c r="FD1501" s="226"/>
      <c r="FE1501" s="226"/>
      <c r="FF1501" s="226"/>
      <c r="FG1501" s="226"/>
      <c r="FH1501" s="226"/>
      <c r="FI1501" s="226"/>
      <c r="FJ1501" s="226"/>
      <c r="FK1501" s="226"/>
      <c r="FL1501" s="226"/>
      <c r="FM1501" s="226"/>
      <c r="FN1501" s="226"/>
      <c r="FO1501" s="226"/>
      <c r="FP1501" s="226"/>
      <c r="FQ1501" s="226"/>
      <c r="FR1501" s="226"/>
      <c r="FS1501" s="226"/>
      <c r="FT1501" s="226"/>
      <c r="FU1501" s="226"/>
      <c r="FV1501" s="226"/>
      <c r="FW1501" s="226"/>
      <c r="FX1501" s="226"/>
      <c r="FY1501" s="226"/>
      <c r="FZ1501" s="226"/>
      <c r="GA1501" s="226"/>
      <c r="GB1501" s="226"/>
      <c r="GC1501" s="226"/>
      <c r="GD1501" s="226"/>
      <c r="GE1501" s="226"/>
      <c r="GF1501" s="226"/>
      <c r="GG1501" s="226"/>
      <c r="GH1501" s="226"/>
      <c r="GI1501" s="226"/>
      <c r="GJ1501" s="226"/>
      <c r="GK1501" s="226"/>
      <c r="GL1501" s="226"/>
      <c r="GM1501" s="226"/>
      <c r="GN1501" s="226"/>
      <c r="GO1501" s="226"/>
      <c r="GP1501" s="226"/>
      <c r="GQ1501" s="226"/>
      <c r="GR1501" s="226"/>
      <c r="GS1501" s="226"/>
      <c r="GT1501" s="226"/>
      <c r="GU1501" s="226"/>
      <c r="GV1501" s="226"/>
      <c r="GW1501" s="226"/>
      <c r="GX1501" s="226"/>
      <c r="GY1501" s="226"/>
      <c r="GZ1501" s="226"/>
      <c r="HA1501" s="226"/>
      <c r="HB1501" s="226"/>
      <c r="HC1501" s="226"/>
      <c r="HD1501" s="226"/>
      <c r="HE1501" s="226"/>
      <c r="HF1501" s="226"/>
      <c r="HG1501" s="226"/>
      <c r="HH1501" s="226"/>
      <c r="HI1501" s="226"/>
      <c r="HJ1501" s="226"/>
      <c r="HK1501" s="226"/>
      <c r="HL1501" s="226"/>
      <c r="HM1501" s="226"/>
      <c r="HN1501" s="226"/>
      <c r="HO1501" s="226"/>
      <c r="HP1501" s="226"/>
      <c r="HQ1501" s="226"/>
      <c r="HR1501" s="226"/>
      <c r="HS1501" s="226"/>
      <c r="HT1501" s="226"/>
      <c r="HU1501" s="226"/>
      <c r="HV1501" s="226"/>
      <c r="HW1501" s="226"/>
      <c r="HX1501" s="226"/>
      <c r="HY1501" s="226"/>
      <c r="HZ1501" s="226"/>
      <c r="IA1501" s="226"/>
      <c r="IB1501" s="226"/>
      <c r="IC1501" s="226"/>
      <c r="ID1501" s="226"/>
      <c r="IE1501" s="226"/>
      <c r="IF1501" s="226"/>
      <c r="IG1501" s="226"/>
      <c r="IH1501" s="226"/>
      <c r="II1501" s="226"/>
      <c r="IJ1501" s="226"/>
      <c r="IK1501" s="226"/>
      <c r="IL1501" s="226"/>
      <c r="IM1501" s="226"/>
      <c r="IN1501" s="226"/>
      <c r="IO1501" s="226"/>
      <c r="IP1501" s="226"/>
      <c r="IQ1501" s="226"/>
      <c r="IR1501" s="226"/>
    </row>
    <row r="1502" spans="1:252" s="227" customFormat="1">
      <c r="A1502" s="323"/>
      <c r="B1502" s="198"/>
      <c r="C1502" s="329"/>
      <c r="D1502" s="207"/>
      <c r="E1502" s="199" t="s">
        <v>1114</v>
      </c>
      <c r="F1502" s="199"/>
      <c r="G1502" s="199"/>
      <c r="H1502" s="208"/>
      <c r="I1502" s="207"/>
      <c r="J1502" s="178"/>
      <c r="K1502" s="226"/>
      <c r="L1502" s="226"/>
      <c r="M1502" s="179">
        <f>IF(E1502="","",SUBTOTAL(3,$E$5:E1502))</f>
        <v>1279</v>
      </c>
      <c r="N1502" s="226"/>
      <c r="O1502" s="226"/>
      <c r="P1502" s="226"/>
      <c r="Q1502" s="226"/>
      <c r="R1502" s="226"/>
      <c r="S1502" s="226"/>
      <c r="T1502" s="226"/>
      <c r="U1502" s="226"/>
      <c r="V1502" s="226"/>
      <c r="W1502" s="226"/>
      <c r="X1502" s="226"/>
      <c r="Y1502" s="226"/>
      <c r="Z1502" s="226"/>
      <c r="AA1502" s="226"/>
      <c r="AB1502" s="226"/>
      <c r="AC1502" s="226"/>
      <c r="AD1502" s="226"/>
      <c r="AE1502" s="226"/>
      <c r="AF1502" s="226"/>
      <c r="AG1502" s="226"/>
      <c r="AH1502" s="226"/>
      <c r="AI1502" s="226"/>
      <c r="AJ1502" s="226"/>
      <c r="AK1502" s="226"/>
      <c r="AL1502" s="226"/>
      <c r="AM1502" s="226"/>
      <c r="AN1502" s="226"/>
      <c r="AO1502" s="226"/>
      <c r="AP1502" s="226"/>
      <c r="AQ1502" s="226"/>
      <c r="AR1502" s="226"/>
      <c r="AS1502" s="226"/>
      <c r="AT1502" s="226"/>
      <c r="AU1502" s="226"/>
      <c r="AV1502" s="226"/>
      <c r="AW1502" s="226"/>
      <c r="AX1502" s="226"/>
      <c r="AY1502" s="226"/>
      <c r="AZ1502" s="226"/>
      <c r="BA1502" s="226"/>
      <c r="BB1502" s="226"/>
      <c r="BC1502" s="226"/>
      <c r="BD1502" s="226"/>
      <c r="BE1502" s="226"/>
      <c r="BF1502" s="226"/>
      <c r="BG1502" s="226"/>
      <c r="BH1502" s="226"/>
      <c r="BI1502" s="226"/>
      <c r="BJ1502" s="226"/>
      <c r="BK1502" s="226"/>
      <c r="BL1502" s="226"/>
      <c r="BM1502" s="226"/>
      <c r="BN1502" s="226"/>
      <c r="BO1502" s="226"/>
      <c r="BP1502" s="226"/>
      <c r="BQ1502" s="226"/>
      <c r="BR1502" s="226"/>
      <c r="BS1502" s="226"/>
      <c r="BT1502" s="226"/>
      <c r="BU1502" s="226"/>
      <c r="BV1502" s="226"/>
      <c r="BW1502" s="226"/>
      <c r="BX1502" s="226"/>
      <c r="BY1502" s="226"/>
      <c r="BZ1502" s="226"/>
      <c r="CA1502" s="226"/>
      <c r="CB1502" s="226"/>
      <c r="CC1502" s="226"/>
      <c r="CD1502" s="226"/>
      <c r="CE1502" s="226"/>
      <c r="CF1502" s="226"/>
      <c r="CG1502" s="226"/>
      <c r="CH1502" s="226"/>
      <c r="CI1502" s="226"/>
      <c r="CJ1502" s="226"/>
      <c r="CK1502" s="226"/>
      <c r="CL1502" s="226"/>
      <c r="CM1502" s="226"/>
      <c r="CN1502" s="226"/>
      <c r="CO1502" s="226"/>
      <c r="CP1502" s="226"/>
      <c r="CQ1502" s="226"/>
      <c r="CR1502" s="226"/>
      <c r="CS1502" s="226"/>
      <c r="CT1502" s="226"/>
      <c r="CU1502" s="226"/>
      <c r="CV1502" s="226"/>
      <c r="CW1502" s="226"/>
      <c r="CX1502" s="226"/>
      <c r="CY1502" s="226"/>
      <c r="CZ1502" s="226"/>
      <c r="DA1502" s="226"/>
      <c r="DB1502" s="226"/>
      <c r="DC1502" s="226"/>
      <c r="DD1502" s="226"/>
      <c r="DE1502" s="226"/>
      <c r="DF1502" s="226"/>
      <c r="DG1502" s="226"/>
      <c r="DH1502" s="226"/>
      <c r="DI1502" s="226"/>
      <c r="DJ1502" s="226"/>
      <c r="DK1502" s="226"/>
      <c r="DL1502" s="226"/>
      <c r="DM1502" s="226"/>
      <c r="DN1502" s="226"/>
      <c r="DO1502" s="226"/>
      <c r="DP1502" s="226"/>
      <c r="DQ1502" s="226"/>
      <c r="DR1502" s="226"/>
      <c r="DS1502" s="226"/>
      <c r="DT1502" s="226"/>
      <c r="DU1502" s="226"/>
      <c r="DV1502" s="226"/>
      <c r="DW1502" s="226"/>
      <c r="DX1502" s="226"/>
      <c r="DY1502" s="226"/>
      <c r="DZ1502" s="226"/>
      <c r="EA1502" s="226"/>
      <c r="EB1502" s="226"/>
      <c r="EC1502" s="226"/>
      <c r="ED1502" s="226"/>
      <c r="EE1502" s="226"/>
      <c r="EF1502" s="226"/>
      <c r="EG1502" s="226"/>
      <c r="EH1502" s="226"/>
      <c r="EI1502" s="226"/>
      <c r="EJ1502" s="226"/>
      <c r="EK1502" s="226"/>
      <c r="EL1502" s="226"/>
      <c r="EM1502" s="226"/>
      <c r="EN1502" s="226"/>
      <c r="EO1502" s="226"/>
      <c r="EP1502" s="226"/>
      <c r="EQ1502" s="226"/>
      <c r="ER1502" s="226"/>
      <c r="ES1502" s="226"/>
      <c r="ET1502" s="226"/>
      <c r="EU1502" s="226"/>
      <c r="EV1502" s="226"/>
      <c r="EW1502" s="226"/>
      <c r="EX1502" s="226"/>
      <c r="EY1502" s="226"/>
      <c r="EZ1502" s="226"/>
      <c r="FA1502" s="226"/>
      <c r="FB1502" s="226"/>
      <c r="FC1502" s="226"/>
      <c r="FD1502" s="226"/>
      <c r="FE1502" s="226"/>
      <c r="FF1502" s="226"/>
      <c r="FG1502" s="226"/>
      <c r="FH1502" s="226"/>
      <c r="FI1502" s="226"/>
      <c r="FJ1502" s="226"/>
      <c r="FK1502" s="226"/>
      <c r="FL1502" s="226"/>
      <c r="FM1502" s="226"/>
      <c r="FN1502" s="226"/>
      <c r="FO1502" s="226"/>
      <c r="FP1502" s="226"/>
      <c r="FQ1502" s="226"/>
      <c r="FR1502" s="226"/>
      <c r="FS1502" s="226"/>
      <c r="FT1502" s="226"/>
      <c r="FU1502" s="226"/>
      <c r="FV1502" s="226"/>
      <c r="FW1502" s="226"/>
      <c r="FX1502" s="226"/>
      <c r="FY1502" s="226"/>
      <c r="FZ1502" s="226"/>
      <c r="GA1502" s="226"/>
      <c r="GB1502" s="226"/>
      <c r="GC1502" s="226"/>
      <c r="GD1502" s="226"/>
      <c r="GE1502" s="226"/>
      <c r="GF1502" s="226"/>
      <c r="GG1502" s="226"/>
      <c r="GH1502" s="226"/>
      <c r="GI1502" s="226"/>
      <c r="GJ1502" s="226"/>
      <c r="GK1502" s="226"/>
      <c r="GL1502" s="226"/>
      <c r="GM1502" s="226"/>
      <c r="GN1502" s="226"/>
      <c r="GO1502" s="226"/>
      <c r="GP1502" s="226"/>
      <c r="GQ1502" s="226"/>
      <c r="GR1502" s="226"/>
      <c r="GS1502" s="226"/>
      <c r="GT1502" s="226"/>
      <c r="GU1502" s="226"/>
      <c r="GV1502" s="226"/>
      <c r="GW1502" s="226"/>
      <c r="GX1502" s="226"/>
      <c r="GY1502" s="226"/>
      <c r="GZ1502" s="226"/>
      <c r="HA1502" s="226"/>
      <c r="HB1502" s="226"/>
      <c r="HC1502" s="226"/>
      <c r="HD1502" s="226"/>
      <c r="HE1502" s="226"/>
      <c r="HF1502" s="226"/>
      <c r="HG1502" s="226"/>
      <c r="HH1502" s="226"/>
      <c r="HI1502" s="226"/>
      <c r="HJ1502" s="226"/>
      <c r="HK1502" s="226"/>
      <c r="HL1502" s="226"/>
      <c r="HM1502" s="226"/>
      <c r="HN1502" s="226"/>
      <c r="HO1502" s="226"/>
      <c r="HP1502" s="226"/>
      <c r="HQ1502" s="226"/>
      <c r="HR1502" s="226"/>
      <c r="HS1502" s="226"/>
      <c r="HT1502" s="226"/>
      <c r="HU1502" s="226"/>
      <c r="HV1502" s="226"/>
      <c r="HW1502" s="226"/>
      <c r="HX1502" s="226"/>
      <c r="HY1502" s="226"/>
      <c r="HZ1502" s="226"/>
      <c r="IA1502" s="226"/>
      <c r="IB1502" s="226"/>
      <c r="IC1502" s="226"/>
      <c r="ID1502" s="226"/>
      <c r="IE1502" s="226"/>
      <c r="IF1502" s="226"/>
      <c r="IG1502" s="226"/>
      <c r="IH1502" s="226"/>
      <c r="II1502" s="226"/>
      <c r="IJ1502" s="226"/>
      <c r="IK1502" s="226"/>
      <c r="IL1502" s="226"/>
      <c r="IM1502" s="226"/>
    </row>
    <row r="1503" spans="1:252" s="227" customFormat="1" ht="50.4">
      <c r="A1503" s="324">
        <f>IF(C1503="","",COUNTA($C$4:C1503))</f>
        <v>186</v>
      </c>
      <c r="B1503" s="191" t="s">
        <v>1118</v>
      </c>
      <c r="C1503" s="190" t="s">
        <v>321</v>
      </c>
      <c r="D1503" s="190" t="s">
        <v>6</v>
      </c>
      <c r="E1503" s="191"/>
      <c r="F1503" s="191"/>
      <c r="G1503" s="190" t="s">
        <v>18</v>
      </c>
      <c r="H1503" s="194" t="str">
        <f>IF(I1503&lt;&gt;"",IF(I1503&lt;=3,"Đơn giản",IF(I1503&lt;=7,"Trung bình","Phức tạp")),"")</f>
        <v>Đơn giản</v>
      </c>
      <c r="I1503" s="310">
        <f>COUNTA(E1504:E1506)</f>
        <v>3</v>
      </c>
      <c r="J1503" s="226"/>
      <c r="K1503" s="226"/>
      <c r="L1503" s="226"/>
      <c r="M1503" s="179" t="str">
        <f>IF(E1503="","",SUBTOTAL(3,$E$5:E1503))</f>
        <v/>
      </c>
      <c r="N1503" s="226"/>
      <c r="O1503" s="226"/>
      <c r="P1503" s="226"/>
      <c r="Q1503" s="226"/>
      <c r="R1503" s="226"/>
      <c r="S1503" s="226"/>
      <c r="T1503" s="226"/>
      <c r="U1503" s="226"/>
      <c r="V1503" s="226"/>
      <c r="W1503" s="226"/>
      <c r="X1503" s="226"/>
      <c r="Y1503" s="226"/>
      <c r="Z1503" s="226"/>
      <c r="AA1503" s="226"/>
      <c r="AB1503" s="226"/>
      <c r="AC1503" s="226"/>
      <c r="AD1503" s="226"/>
      <c r="AE1503" s="226"/>
      <c r="AF1503" s="226"/>
      <c r="AG1503" s="226"/>
      <c r="AH1503" s="226"/>
      <c r="AI1503" s="226"/>
      <c r="AJ1503" s="226"/>
      <c r="AK1503" s="226"/>
      <c r="AL1503" s="226"/>
      <c r="AM1503" s="226"/>
      <c r="AN1503" s="226"/>
      <c r="AO1503" s="226"/>
      <c r="AP1503" s="226"/>
      <c r="AQ1503" s="226"/>
      <c r="AR1503" s="226"/>
      <c r="AS1503" s="226"/>
      <c r="AT1503" s="226"/>
      <c r="AU1503" s="226"/>
      <c r="AV1503" s="226"/>
      <c r="AW1503" s="226"/>
      <c r="AX1503" s="226"/>
      <c r="AY1503" s="226"/>
      <c r="AZ1503" s="226"/>
      <c r="BA1503" s="226"/>
      <c r="BB1503" s="226"/>
      <c r="BC1503" s="226"/>
      <c r="BD1503" s="226"/>
      <c r="BE1503" s="226"/>
      <c r="BF1503" s="226"/>
      <c r="BG1503" s="226"/>
      <c r="BH1503" s="226"/>
      <c r="BI1503" s="226"/>
      <c r="BJ1503" s="226"/>
      <c r="BK1503" s="226"/>
      <c r="BL1503" s="226"/>
      <c r="BM1503" s="226"/>
      <c r="BN1503" s="226"/>
      <c r="BO1503" s="226"/>
      <c r="BP1503" s="226"/>
      <c r="BQ1503" s="226"/>
      <c r="BR1503" s="226"/>
      <c r="BS1503" s="226"/>
      <c r="BT1503" s="226"/>
      <c r="BU1503" s="226"/>
      <c r="BV1503" s="226"/>
      <c r="BW1503" s="226"/>
      <c r="BX1503" s="226"/>
      <c r="BY1503" s="226"/>
      <c r="BZ1503" s="226"/>
      <c r="CA1503" s="226"/>
      <c r="CB1503" s="226"/>
      <c r="CC1503" s="226"/>
      <c r="CD1503" s="226"/>
      <c r="CE1503" s="226"/>
      <c r="CF1503" s="226"/>
      <c r="CG1503" s="226"/>
      <c r="CH1503" s="226"/>
      <c r="CI1503" s="226"/>
      <c r="CJ1503" s="226"/>
      <c r="CK1503" s="226"/>
      <c r="CL1503" s="226"/>
      <c r="CM1503" s="226"/>
      <c r="CN1503" s="226"/>
      <c r="CO1503" s="226"/>
      <c r="CP1503" s="226"/>
      <c r="CQ1503" s="226"/>
      <c r="CR1503" s="226"/>
      <c r="CS1503" s="226"/>
      <c r="CT1503" s="226"/>
      <c r="CU1503" s="226"/>
      <c r="CV1503" s="226"/>
      <c r="CW1503" s="226"/>
      <c r="CX1503" s="226"/>
      <c r="CY1503" s="226"/>
      <c r="CZ1503" s="226"/>
      <c r="DA1503" s="226"/>
      <c r="DB1503" s="226"/>
      <c r="DC1503" s="226"/>
      <c r="DD1503" s="226"/>
      <c r="DE1503" s="226"/>
      <c r="DF1503" s="226"/>
      <c r="DG1503" s="226"/>
      <c r="DH1503" s="226"/>
      <c r="DI1503" s="226"/>
      <c r="DJ1503" s="226"/>
      <c r="DK1503" s="226"/>
      <c r="DL1503" s="226"/>
      <c r="DM1503" s="226"/>
      <c r="DN1503" s="226"/>
      <c r="DO1503" s="226"/>
      <c r="DP1503" s="226"/>
      <c r="DQ1503" s="226"/>
      <c r="DR1503" s="226"/>
      <c r="DS1503" s="226"/>
      <c r="DT1503" s="226"/>
      <c r="DU1503" s="226"/>
      <c r="DV1503" s="226"/>
      <c r="DW1503" s="226"/>
      <c r="DX1503" s="226"/>
      <c r="DY1503" s="226"/>
      <c r="DZ1503" s="226"/>
      <c r="EA1503" s="226"/>
      <c r="EB1503" s="226"/>
      <c r="EC1503" s="226"/>
      <c r="ED1503" s="226"/>
      <c r="EE1503" s="226"/>
      <c r="EF1503" s="226"/>
      <c r="EG1503" s="226"/>
      <c r="EH1503" s="226"/>
      <c r="EI1503" s="226"/>
      <c r="EJ1503" s="226"/>
      <c r="EK1503" s="226"/>
      <c r="EL1503" s="226"/>
      <c r="EM1503" s="226"/>
      <c r="EN1503" s="226"/>
      <c r="EO1503" s="226"/>
      <c r="EP1503" s="226"/>
      <c r="EQ1503" s="226"/>
      <c r="ER1503" s="226"/>
      <c r="ES1503" s="226"/>
      <c r="ET1503" s="226"/>
      <c r="EU1503" s="226"/>
      <c r="EV1503" s="226"/>
      <c r="EW1503" s="226"/>
      <c r="EX1503" s="226"/>
      <c r="EY1503" s="226"/>
      <c r="EZ1503" s="226"/>
      <c r="FA1503" s="226"/>
      <c r="FB1503" s="226"/>
      <c r="FC1503" s="226"/>
      <c r="FD1503" s="226"/>
      <c r="FE1503" s="226"/>
      <c r="FF1503" s="226"/>
      <c r="FG1503" s="226"/>
      <c r="FH1503" s="226"/>
      <c r="FI1503" s="226"/>
      <c r="FJ1503" s="226"/>
      <c r="FK1503" s="226"/>
      <c r="FL1503" s="226"/>
      <c r="FM1503" s="226"/>
      <c r="FN1503" s="226"/>
      <c r="FO1503" s="226"/>
      <c r="FP1503" s="226"/>
      <c r="FQ1503" s="226"/>
      <c r="FR1503" s="226"/>
      <c r="FS1503" s="226"/>
      <c r="FT1503" s="226"/>
      <c r="FU1503" s="226"/>
      <c r="FV1503" s="226"/>
      <c r="FW1503" s="226"/>
      <c r="FX1503" s="226"/>
      <c r="FY1503" s="226"/>
      <c r="FZ1503" s="226"/>
      <c r="GA1503" s="226"/>
      <c r="GB1503" s="226"/>
      <c r="GC1503" s="226"/>
      <c r="GD1503" s="226"/>
      <c r="GE1503" s="226"/>
      <c r="GF1503" s="226"/>
      <c r="GG1503" s="226"/>
      <c r="GH1503" s="226"/>
      <c r="GI1503" s="226"/>
      <c r="GJ1503" s="226"/>
      <c r="GK1503" s="226"/>
      <c r="GL1503" s="226"/>
      <c r="GM1503" s="226"/>
      <c r="GN1503" s="226"/>
      <c r="GO1503" s="226"/>
      <c r="GP1503" s="226"/>
      <c r="GQ1503" s="226"/>
      <c r="GR1503" s="226"/>
      <c r="GS1503" s="226"/>
      <c r="GT1503" s="226"/>
      <c r="GU1503" s="226"/>
      <c r="GV1503" s="226"/>
      <c r="GW1503" s="226"/>
      <c r="GX1503" s="226"/>
      <c r="GY1503" s="226"/>
      <c r="GZ1503" s="226"/>
      <c r="HA1503" s="226"/>
      <c r="HB1503" s="226"/>
      <c r="HC1503" s="226"/>
      <c r="HD1503" s="226"/>
      <c r="HE1503" s="226"/>
      <c r="HF1503" s="226"/>
      <c r="HG1503" s="226"/>
      <c r="HH1503" s="226"/>
      <c r="HI1503" s="226"/>
      <c r="HJ1503" s="226"/>
      <c r="HK1503" s="226"/>
      <c r="HL1503" s="226"/>
      <c r="HM1503" s="226"/>
      <c r="HN1503" s="226"/>
      <c r="HO1503" s="226"/>
      <c r="HP1503" s="226"/>
      <c r="HQ1503" s="226"/>
      <c r="HR1503" s="226"/>
      <c r="HS1503" s="226"/>
      <c r="HT1503" s="226"/>
      <c r="HU1503" s="226"/>
      <c r="HV1503" s="226"/>
      <c r="HW1503" s="226"/>
      <c r="HX1503" s="226"/>
      <c r="HY1503" s="226"/>
      <c r="HZ1503" s="226"/>
      <c r="IA1503" s="226"/>
      <c r="IB1503" s="226"/>
      <c r="IC1503" s="226"/>
      <c r="ID1503" s="226"/>
      <c r="IE1503" s="226"/>
      <c r="IF1503" s="226"/>
      <c r="IG1503" s="226"/>
      <c r="IH1503" s="226"/>
      <c r="II1503" s="226"/>
      <c r="IJ1503" s="226"/>
      <c r="IK1503" s="226"/>
      <c r="IL1503" s="226"/>
      <c r="IM1503" s="226"/>
      <c r="IN1503" s="226"/>
      <c r="IO1503" s="226"/>
      <c r="IP1503" s="226"/>
      <c r="IQ1503" s="226"/>
      <c r="IR1503" s="226"/>
    </row>
    <row r="1504" spans="1:252" s="227" customFormat="1" ht="33.6">
      <c r="A1504" s="323"/>
      <c r="B1504" s="198"/>
      <c r="C1504" s="329"/>
      <c r="D1504" s="207"/>
      <c r="E1504" s="209" t="s">
        <v>1119</v>
      </c>
      <c r="F1504" s="209"/>
      <c r="G1504" s="199"/>
      <c r="H1504" s="208"/>
      <c r="I1504" s="208"/>
      <c r="J1504" s="226"/>
      <c r="K1504" s="226"/>
      <c r="L1504" s="226"/>
      <c r="M1504" s="179">
        <f>IF(E1504="","",SUBTOTAL(3,$E$5:E1504))</f>
        <v>1280</v>
      </c>
      <c r="N1504" s="226"/>
      <c r="O1504" s="226"/>
      <c r="P1504" s="226"/>
      <c r="Q1504" s="226"/>
      <c r="R1504" s="226"/>
      <c r="S1504" s="226"/>
      <c r="T1504" s="226"/>
      <c r="U1504" s="226"/>
      <c r="V1504" s="226"/>
      <c r="W1504" s="226"/>
      <c r="X1504" s="226"/>
      <c r="Y1504" s="226"/>
      <c r="Z1504" s="226"/>
      <c r="AA1504" s="226"/>
      <c r="AB1504" s="226"/>
      <c r="AC1504" s="226"/>
      <c r="AD1504" s="226"/>
      <c r="AE1504" s="226"/>
      <c r="AF1504" s="226"/>
      <c r="AG1504" s="226"/>
      <c r="AH1504" s="226"/>
      <c r="AI1504" s="226"/>
      <c r="AJ1504" s="226"/>
      <c r="AK1504" s="226"/>
      <c r="AL1504" s="226"/>
      <c r="AM1504" s="226"/>
      <c r="AN1504" s="226"/>
      <c r="AO1504" s="226"/>
      <c r="AP1504" s="226"/>
      <c r="AQ1504" s="226"/>
      <c r="AR1504" s="226"/>
      <c r="AS1504" s="226"/>
      <c r="AT1504" s="226"/>
      <c r="AU1504" s="226"/>
      <c r="AV1504" s="226"/>
      <c r="AW1504" s="226"/>
      <c r="AX1504" s="226"/>
      <c r="AY1504" s="226"/>
      <c r="AZ1504" s="226"/>
      <c r="BA1504" s="226"/>
      <c r="BB1504" s="226"/>
      <c r="BC1504" s="226"/>
      <c r="BD1504" s="226"/>
      <c r="BE1504" s="226"/>
      <c r="BF1504" s="226"/>
      <c r="BG1504" s="226"/>
      <c r="BH1504" s="226"/>
      <c r="BI1504" s="226"/>
      <c r="BJ1504" s="226"/>
      <c r="BK1504" s="226"/>
      <c r="BL1504" s="226"/>
      <c r="BM1504" s="226"/>
      <c r="BN1504" s="226"/>
      <c r="BO1504" s="226"/>
      <c r="BP1504" s="226"/>
      <c r="BQ1504" s="226"/>
      <c r="BR1504" s="226"/>
      <c r="BS1504" s="226"/>
      <c r="BT1504" s="226"/>
      <c r="BU1504" s="226"/>
      <c r="BV1504" s="226"/>
      <c r="BW1504" s="226"/>
      <c r="BX1504" s="226"/>
      <c r="BY1504" s="226"/>
      <c r="BZ1504" s="226"/>
      <c r="CA1504" s="226"/>
      <c r="CB1504" s="226"/>
      <c r="CC1504" s="226"/>
      <c r="CD1504" s="226"/>
      <c r="CE1504" s="226"/>
      <c r="CF1504" s="226"/>
      <c r="CG1504" s="226"/>
      <c r="CH1504" s="226"/>
      <c r="CI1504" s="226"/>
      <c r="CJ1504" s="226"/>
      <c r="CK1504" s="226"/>
      <c r="CL1504" s="226"/>
      <c r="CM1504" s="226"/>
      <c r="CN1504" s="226"/>
      <c r="CO1504" s="226"/>
      <c r="CP1504" s="226"/>
      <c r="CQ1504" s="226"/>
      <c r="CR1504" s="226"/>
      <c r="CS1504" s="226"/>
      <c r="CT1504" s="226"/>
      <c r="CU1504" s="226"/>
      <c r="CV1504" s="226"/>
      <c r="CW1504" s="226"/>
      <c r="CX1504" s="226"/>
      <c r="CY1504" s="226"/>
      <c r="CZ1504" s="226"/>
      <c r="DA1504" s="226"/>
      <c r="DB1504" s="226"/>
      <c r="DC1504" s="226"/>
      <c r="DD1504" s="226"/>
      <c r="DE1504" s="226"/>
      <c r="DF1504" s="226"/>
      <c r="DG1504" s="226"/>
      <c r="DH1504" s="226"/>
      <c r="DI1504" s="226"/>
      <c r="DJ1504" s="226"/>
      <c r="DK1504" s="226"/>
      <c r="DL1504" s="226"/>
      <c r="DM1504" s="226"/>
      <c r="DN1504" s="226"/>
      <c r="DO1504" s="226"/>
      <c r="DP1504" s="226"/>
      <c r="DQ1504" s="226"/>
      <c r="DR1504" s="226"/>
      <c r="DS1504" s="226"/>
      <c r="DT1504" s="226"/>
      <c r="DU1504" s="226"/>
      <c r="DV1504" s="226"/>
      <c r="DW1504" s="226"/>
      <c r="DX1504" s="226"/>
      <c r="DY1504" s="226"/>
      <c r="DZ1504" s="226"/>
      <c r="EA1504" s="226"/>
      <c r="EB1504" s="226"/>
      <c r="EC1504" s="226"/>
      <c r="ED1504" s="226"/>
      <c r="EE1504" s="226"/>
      <c r="EF1504" s="226"/>
      <c r="EG1504" s="226"/>
      <c r="EH1504" s="226"/>
      <c r="EI1504" s="226"/>
      <c r="EJ1504" s="226"/>
      <c r="EK1504" s="226"/>
      <c r="EL1504" s="226"/>
      <c r="EM1504" s="226"/>
      <c r="EN1504" s="226"/>
      <c r="EO1504" s="226"/>
      <c r="EP1504" s="226"/>
      <c r="EQ1504" s="226"/>
      <c r="ER1504" s="226"/>
      <c r="ES1504" s="226"/>
      <c r="ET1504" s="226"/>
      <c r="EU1504" s="226"/>
      <c r="EV1504" s="226"/>
      <c r="EW1504" s="226"/>
      <c r="EX1504" s="226"/>
      <c r="EY1504" s="226"/>
      <c r="EZ1504" s="226"/>
      <c r="FA1504" s="226"/>
      <c r="FB1504" s="226"/>
      <c r="FC1504" s="226"/>
      <c r="FD1504" s="226"/>
      <c r="FE1504" s="226"/>
      <c r="FF1504" s="226"/>
      <c r="FG1504" s="226"/>
      <c r="FH1504" s="226"/>
      <c r="FI1504" s="226"/>
      <c r="FJ1504" s="226"/>
      <c r="FK1504" s="226"/>
      <c r="FL1504" s="226"/>
      <c r="FM1504" s="226"/>
      <c r="FN1504" s="226"/>
      <c r="FO1504" s="226"/>
      <c r="FP1504" s="226"/>
      <c r="FQ1504" s="226"/>
      <c r="FR1504" s="226"/>
      <c r="FS1504" s="226"/>
      <c r="FT1504" s="226"/>
      <c r="FU1504" s="226"/>
      <c r="FV1504" s="226"/>
      <c r="FW1504" s="226"/>
      <c r="FX1504" s="226"/>
      <c r="FY1504" s="226"/>
      <c r="FZ1504" s="226"/>
      <c r="GA1504" s="226"/>
      <c r="GB1504" s="226"/>
      <c r="GC1504" s="226"/>
      <c r="GD1504" s="226"/>
      <c r="GE1504" s="226"/>
      <c r="GF1504" s="226"/>
      <c r="GG1504" s="226"/>
      <c r="GH1504" s="226"/>
      <c r="GI1504" s="226"/>
      <c r="GJ1504" s="226"/>
      <c r="GK1504" s="226"/>
      <c r="GL1504" s="226"/>
      <c r="GM1504" s="226"/>
      <c r="GN1504" s="226"/>
      <c r="GO1504" s="226"/>
      <c r="GP1504" s="226"/>
      <c r="GQ1504" s="226"/>
      <c r="GR1504" s="226"/>
      <c r="GS1504" s="226"/>
      <c r="GT1504" s="226"/>
      <c r="GU1504" s="226"/>
      <c r="GV1504" s="226"/>
      <c r="GW1504" s="226"/>
      <c r="GX1504" s="226"/>
      <c r="GY1504" s="226"/>
      <c r="GZ1504" s="226"/>
      <c r="HA1504" s="226"/>
      <c r="HB1504" s="226"/>
      <c r="HC1504" s="226"/>
      <c r="HD1504" s="226"/>
      <c r="HE1504" s="226"/>
      <c r="HF1504" s="226"/>
      <c r="HG1504" s="226"/>
      <c r="HH1504" s="226"/>
      <c r="HI1504" s="226"/>
      <c r="HJ1504" s="226"/>
      <c r="HK1504" s="226"/>
      <c r="HL1504" s="226"/>
      <c r="HM1504" s="226"/>
      <c r="HN1504" s="226"/>
      <c r="HO1504" s="226"/>
      <c r="HP1504" s="226"/>
      <c r="HQ1504" s="226"/>
      <c r="HR1504" s="226"/>
      <c r="HS1504" s="226"/>
      <c r="HT1504" s="226"/>
      <c r="HU1504" s="226"/>
      <c r="HV1504" s="226"/>
      <c r="HW1504" s="226"/>
      <c r="HX1504" s="226"/>
      <c r="HY1504" s="226"/>
      <c r="HZ1504" s="226"/>
      <c r="IA1504" s="226"/>
      <c r="IB1504" s="226"/>
      <c r="IC1504" s="226"/>
      <c r="ID1504" s="226"/>
      <c r="IE1504" s="226"/>
      <c r="IF1504" s="226"/>
      <c r="IG1504" s="226"/>
      <c r="IH1504" s="226"/>
      <c r="II1504" s="226"/>
      <c r="IJ1504" s="226"/>
      <c r="IK1504" s="226"/>
      <c r="IL1504" s="226"/>
      <c r="IM1504" s="226"/>
      <c r="IN1504" s="226"/>
      <c r="IO1504" s="226"/>
      <c r="IP1504" s="226"/>
      <c r="IQ1504" s="226"/>
      <c r="IR1504" s="226"/>
    </row>
    <row r="1505" spans="1:252" s="227" customFormat="1">
      <c r="A1505" s="323"/>
      <c r="B1505" s="198"/>
      <c r="C1505" s="329"/>
      <c r="D1505" s="207"/>
      <c r="E1505" s="199" t="s">
        <v>1120</v>
      </c>
      <c r="F1505" s="199"/>
      <c r="G1505" s="199"/>
      <c r="H1505" s="208"/>
      <c r="I1505" s="207"/>
      <c r="J1505" s="178"/>
      <c r="K1505" s="226"/>
      <c r="L1505" s="226"/>
      <c r="M1505" s="179">
        <f>IF(E1505="","",SUBTOTAL(3,$E$5:E1505))</f>
        <v>1281</v>
      </c>
      <c r="N1505" s="226"/>
      <c r="O1505" s="226"/>
      <c r="P1505" s="226"/>
      <c r="Q1505" s="226"/>
      <c r="R1505" s="226"/>
      <c r="S1505" s="226"/>
      <c r="T1505" s="226"/>
      <c r="U1505" s="226"/>
      <c r="V1505" s="226"/>
      <c r="W1505" s="226"/>
      <c r="X1505" s="226"/>
      <c r="Y1505" s="226"/>
      <c r="Z1505" s="226"/>
      <c r="AA1505" s="226"/>
      <c r="AB1505" s="226"/>
      <c r="AC1505" s="226"/>
      <c r="AD1505" s="226"/>
      <c r="AE1505" s="226"/>
      <c r="AF1505" s="226"/>
      <c r="AG1505" s="226"/>
      <c r="AH1505" s="226"/>
      <c r="AI1505" s="226"/>
      <c r="AJ1505" s="226"/>
      <c r="AK1505" s="226"/>
      <c r="AL1505" s="226"/>
      <c r="AM1505" s="226"/>
      <c r="AN1505" s="226"/>
      <c r="AO1505" s="226"/>
      <c r="AP1505" s="226"/>
      <c r="AQ1505" s="226"/>
      <c r="AR1505" s="226"/>
      <c r="AS1505" s="226"/>
      <c r="AT1505" s="226"/>
      <c r="AU1505" s="226"/>
      <c r="AV1505" s="226"/>
      <c r="AW1505" s="226"/>
      <c r="AX1505" s="226"/>
      <c r="AY1505" s="226"/>
      <c r="AZ1505" s="226"/>
      <c r="BA1505" s="226"/>
      <c r="BB1505" s="226"/>
      <c r="BC1505" s="226"/>
      <c r="BD1505" s="226"/>
      <c r="BE1505" s="226"/>
      <c r="BF1505" s="226"/>
      <c r="BG1505" s="226"/>
      <c r="BH1505" s="226"/>
      <c r="BI1505" s="226"/>
      <c r="BJ1505" s="226"/>
      <c r="BK1505" s="226"/>
      <c r="BL1505" s="226"/>
      <c r="BM1505" s="226"/>
      <c r="BN1505" s="226"/>
      <c r="BO1505" s="226"/>
      <c r="BP1505" s="226"/>
      <c r="BQ1505" s="226"/>
      <c r="BR1505" s="226"/>
      <c r="BS1505" s="226"/>
      <c r="BT1505" s="226"/>
      <c r="BU1505" s="226"/>
      <c r="BV1505" s="226"/>
      <c r="BW1505" s="226"/>
      <c r="BX1505" s="226"/>
      <c r="BY1505" s="226"/>
      <c r="BZ1505" s="226"/>
      <c r="CA1505" s="226"/>
      <c r="CB1505" s="226"/>
      <c r="CC1505" s="226"/>
      <c r="CD1505" s="226"/>
      <c r="CE1505" s="226"/>
      <c r="CF1505" s="226"/>
      <c r="CG1505" s="226"/>
      <c r="CH1505" s="226"/>
      <c r="CI1505" s="226"/>
      <c r="CJ1505" s="226"/>
      <c r="CK1505" s="226"/>
      <c r="CL1505" s="226"/>
      <c r="CM1505" s="226"/>
      <c r="CN1505" s="226"/>
      <c r="CO1505" s="226"/>
      <c r="CP1505" s="226"/>
      <c r="CQ1505" s="226"/>
      <c r="CR1505" s="226"/>
      <c r="CS1505" s="226"/>
      <c r="CT1505" s="226"/>
      <c r="CU1505" s="226"/>
      <c r="CV1505" s="226"/>
      <c r="CW1505" s="226"/>
      <c r="CX1505" s="226"/>
      <c r="CY1505" s="226"/>
      <c r="CZ1505" s="226"/>
      <c r="DA1505" s="226"/>
      <c r="DB1505" s="226"/>
      <c r="DC1505" s="226"/>
      <c r="DD1505" s="226"/>
      <c r="DE1505" s="226"/>
      <c r="DF1505" s="226"/>
      <c r="DG1505" s="226"/>
      <c r="DH1505" s="226"/>
      <c r="DI1505" s="226"/>
      <c r="DJ1505" s="226"/>
      <c r="DK1505" s="226"/>
      <c r="DL1505" s="226"/>
      <c r="DM1505" s="226"/>
      <c r="DN1505" s="226"/>
      <c r="DO1505" s="226"/>
      <c r="DP1505" s="226"/>
      <c r="DQ1505" s="226"/>
      <c r="DR1505" s="226"/>
      <c r="DS1505" s="226"/>
      <c r="DT1505" s="226"/>
      <c r="DU1505" s="226"/>
      <c r="DV1505" s="226"/>
      <c r="DW1505" s="226"/>
      <c r="DX1505" s="226"/>
      <c r="DY1505" s="226"/>
      <c r="DZ1505" s="226"/>
      <c r="EA1505" s="226"/>
      <c r="EB1505" s="226"/>
      <c r="EC1505" s="226"/>
      <c r="ED1505" s="226"/>
      <c r="EE1505" s="226"/>
      <c r="EF1505" s="226"/>
      <c r="EG1505" s="226"/>
      <c r="EH1505" s="226"/>
      <c r="EI1505" s="226"/>
      <c r="EJ1505" s="226"/>
      <c r="EK1505" s="226"/>
      <c r="EL1505" s="226"/>
      <c r="EM1505" s="226"/>
      <c r="EN1505" s="226"/>
      <c r="EO1505" s="226"/>
      <c r="EP1505" s="226"/>
      <c r="EQ1505" s="226"/>
      <c r="ER1505" s="226"/>
      <c r="ES1505" s="226"/>
      <c r="ET1505" s="226"/>
      <c r="EU1505" s="226"/>
      <c r="EV1505" s="226"/>
      <c r="EW1505" s="226"/>
      <c r="EX1505" s="226"/>
      <c r="EY1505" s="226"/>
      <c r="EZ1505" s="226"/>
      <c r="FA1505" s="226"/>
      <c r="FB1505" s="226"/>
      <c r="FC1505" s="226"/>
      <c r="FD1505" s="226"/>
      <c r="FE1505" s="226"/>
      <c r="FF1505" s="226"/>
      <c r="FG1505" s="226"/>
      <c r="FH1505" s="226"/>
      <c r="FI1505" s="226"/>
      <c r="FJ1505" s="226"/>
      <c r="FK1505" s="226"/>
      <c r="FL1505" s="226"/>
      <c r="FM1505" s="226"/>
      <c r="FN1505" s="226"/>
      <c r="FO1505" s="226"/>
      <c r="FP1505" s="226"/>
      <c r="FQ1505" s="226"/>
      <c r="FR1505" s="226"/>
      <c r="FS1505" s="226"/>
      <c r="FT1505" s="226"/>
      <c r="FU1505" s="226"/>
      <c r="FV1505" s="226"/>
      <c r="FW1505" s="226"/>
      <c r="FX1505" s="226"/>
      <c r="FY1505" s="226"/>
      <c r="FZ1505" s="226"/>
      <c r="GA1505" s="226"/>
      <c r="GB1505" s="226"/>
      <c r="GC1505" s="226"/>
      <c r="GD1505" s="226"/>
      <c r="GE1505" s="226"/>
      <c r="GF1505" s="226"/>
      <c r="GG1505" s="226"/>
      <c r="GH1505" s="226"/>
      <c r="GI1505" s="226"/>
      <c r="GJ1505" s="226"/>
      <c r="GK1505" s="226"/>
      <c r="GL1505" s="226"/>
      <c r="GM1505" s="226"/>
      <c r="GN1505" s="226"/>
      <c r="GO1505" s="226"/>
      <c r="GP1505" s="226"/>
      <c r="GQ1505" s="226"/>
      <c r="GR1505" s="226"/>
      <c r="GS1505" s="226"/>
      <c r="GT1505" s="226"/>
      <c r="GU1505" s="226"/>
      <c r="GV1505" s="226"/>
      <c r="GW1505" s="226"/>
      <c r="GX1505" s="226"/>
      <c r="GY1505" s="226"/>
      <c r="GZ1505" s="226"/>
      <c r="HA1505" s="226"/>
      <c r="HB1505" s="226"/>
      <c r="HC1505" s="226"/>
      <c r="HD1505" s="226"/>
      <c r="HE1505" s="226"/>
      <c r="HF1505" s="226"/>
      <c r="HG1505" s="226"/>
      <c r="HH1505" s="226"/>
      <c r="HI1505" s="226"/>
      <c r="HJ1505" s="226"/>
      <c r="HK1505" s="226"/>
      <c r="HL1505" s="226"/>
      <c r="HM1505" s="226"/>
      <c r="HN1505" s="226"/>
      <c r="HO1505" s="226"/>
      <c r="HP1505" s="226"/>
      <c r="HQ1505" s="226"/>
      <c r="HR1505" s="226"/>
      <c r="HS1505" s="226"/>
      <c r="HT1505" s="226"/>
      <c r="HU1505" s="226"/>
      <c r="HV1505" s="226"/>
      <c r="HW1505" s="226"/>
      <c r="HX1505" s="226"/>
      <c r="HY1505" s="226"/>
      <c r="HZ1505" s="226"/>
      <c r="IA1505" s="226"/>
      <c r="IB1505" s="226"/>
      <c r="IC1505" s="226"/>
      <c r="ID1505" s="226"/>
      <c r="IE1505" s="226"/>
      <c r="IF1505" s="226"/>
      <c r="IG1505" s="226"/>
      <c r="IH1505" s="226"/>
      <c r="II1505" s="226"/>
      <c r="IJ1505" s="226"/>
      <c r="IK1505" s="226"/>
      <c r="IL1505" s="226"/>
      <c r="IM1505" s="226"/>
    </row>
    <row r="1506" spans="1:252" s="227" customFormat="1">
      <c r="A1506" s="323"/>
      <c r="B1506" s="198"/>
      <c r="C1506" s="329"/>
      <c r="D1506" s="207"/>
      <c r="E1506" s="199" t="s">
        <v>1121</v>
      </c>
      <c r="F1506" s="199"/>
      <c r="G1506" s="199"/>
      <c r="H1506" s="208"/>
      <c r="I1506" s="208"/>
      <c r="J1506" s="226"/>
      <c r="K1506" s="226"/>
      <c r="L1506" s="226"/>
      <c r="M1506" s="179">
        <f>IF(E1506="","",SUBTOTAL(3,$E$5:E1506))</f>
        <v>1282</v>
      </c>
      <c r="N1506" s="226"/>
      <c r="O1506" s="226"/>
      <c r="P1506" s="226"/>
      <c r="Q1506" s="226"/>
      <c r="R1506" s="226"/>
      <c r="S1506" s="226"/>
      <c r="T1506" s="226"/>
      <c r="U1506" s="226"/>
      <c r="V1506" s="226"/>
      <c r="W1506" s="226"/>
      <c r="X1506" s="226"/>
      <c r="Y1506" s="226"/>
      <c r="Z1506" s="226"/>
      <c r="AA1506" s="226"/>
      <c r="AB1506" s="226"/>
      <c r="AC1506" s="226"/>
      <c r="AD1506" s="226"/>
      <c r="AE1506" s="226"/>
      <c r="AF1506" s="226"/>
      <c r="AG1506" s="226"/>
      <c r="AH1506" s="226"/>
      <c r="AI1506" s="226"/>
      <c r="AJ1506" s="226"/>
      <c r="AK1506" s="226"/>
      <c r="AL1506" s="226"/>
      <c r="AM1506" s="226"/>
      <c r="AN1506" s="226"/>
      <c r="AO1506" s="226"/>
      <c r="AP1506" s="226"/>
      <c r="AQ1506" s="226"/>
      <c r="AR1506" s="226"/>
      <c r="AS1506" s="226"/>
      <c r="AT1506" s="226"/>
      <c r="AU1506" s="226"/>
      <c r="AV1506" s="226"/>
      <c r="AW1506" s="226"/>
      <c r="AX1506" s="226"/>
      <c r="AY1506" s="226"/>
      <c r="AZ1506" s="226"/>
      <c r="BA1506" s="226"/>
      <c r="BB1506" s="226"/>
      <c r="BC1506" s="226"/>
      <c r="BD1506" s="226"/>
      <c r="BE1506" s="226"/>
      <c r="BF1506" s="226"/>
      <c r="BG1506" s="226"/>
      <c r="BH1506" s="226"/>
      <c r="BI1506" s="226"/>
      <c r="BJ1506" s="226"/>
      <c r="BK1506" s="226"/>
      <c r="BL1506" s="226"/>
      <c r="BM1506" s="226"/>
      <c r="BN1506" s="226"/>
      <c r="BO1506" s="226"/>
      <c r="BP1506" s="226"/>
      <c r="BQ1506" s="226"/>
      <c r="BR1506" s="226"/>
      <c r="BS1506" s="226"/>
      <c r="BT1506" s="226"/>
      <c r="BU1506" s="226"/>
      <c r="BV1506" s="226"/>
      <c r="BW1506" s="226"/>
      <c r="BX1506" s="226"/>
      <c r="BY1506" s="226"/>
      <c r="BZ1506" s="226"/>
      <c r="CA1506" s="226"/>
      <c r="CB1506" s="226"/>
      <c r="CC1506" s="226"/>
      <c r="CD1506" s="226"/>
      <c r="CE1506" s="226"/>
      <c r="CF1506" s="226"/>
      <c r="CG1506" s="226"/>
      <c r="CH1506" s="226"/>
      <c r="CI1506" s="226"/>
      <c r="CJ1506" s="226"/>
      <c r="CK1506" s="226"/>
      <c r="CL1506" s="226"/>
      <c r="CM1506" s="226"/>
      <c r="CN1506" s="226"/>
      <c r="CO1506" s="226"/>
      <c r="CP1506" s="226"/>
      <c r="CQ1506" s="226"/>
      <c r="CR1506" s="226"/>
      <c r="CS1506" s="226"/>
      <c r="CT1506" s="226"/>
      <c r="CU1506" s="226"/>
      <c r="CV1506" s="226"/>
      <c r="CW1506" s="226"/>
      <c r="CX1506" s="226"/>
      <c r="CY1506" s="226"/>
      <c r="CZ1506" s="226"/>
      <c r="DA1506" s="226"/>
      <c r="DB1506" s="226"/>
      <c r="DC1506" s="226"/>
      <c r="DD1506" s="226"/>
      <c r="DE1506" s="226"/>
      <c r="DF1506" s="226"/>
      <c r="DG1506" s="226"/>
      <c r="DH1506" s="226"/>
      <c r="DI1506" s="226"/>
      <c r="DJ1506" s="226"/>
      <c r="DK1506" s="226"/>
      <c r="DL1506" s="226"/>
      <c r="DM1506" s="226"/>
      <c r="DN1506" s="226"/>
      <c r="DO1506" s="226"/>
      <c r="DP1506" s="226"/>
      <c r="DQ1506" s="226"/>
      <c r="DR1506" s="226"/>
      <c r="DS1506" s="226"/>
      <c r="DT1506" s="226"/>
      <c r="DU1506" s="226"/>
      <c r="DV1506" s="226"/>
      <c r="DW1506" s="226"/>
      <c r="DX1506" s="226"/>
      <c r="DY1506" s="226"/>
      <c r="DZ1506" s="226"/>
      <c r="EA1506" s="226"/>
      <c r="EB1506" s="226"/>
      <c r="EC1506" s="226"/>
      <c r="ED1506" s="226"/>
      <c r="EE1506" s="226"/>
      <c r="EF1506" s="226"/>
      <c r="EG1506" s="226"/>
      <c r="EH1506" s="226"/>
      <c r="EI1506" s="226"/>
      <c r="EJ1506" s="226"/>
      <c r="EK1506" s="226"/>
      <c r="EL1506" s="226"/>
      <c r="EM1506" s="226"/>
      <c r="EN1506" s="226"/>
      <c r="EO1506" s="226"/>
      <c r="EP1506" s="226"/>
      <c r="EQ1506" s="226"/>
      <c r="ER1506" s="226"/>
      <c r="ES1506" s="226"/>
      <c r="ET1506" s="226"/>
      <c r="EU1506" s="226"/>
      <c r="EV1506" s="226"/>
      <c r="EW1506" s="226"/>
      <c r="EX1506" s="226"/>
      <c r="EY1506" s="226"/>
      <c r="EZ1506" s="226"/>
      <c r="FA1506" s="226"/>
      <c r="FB1506" s="226"/>
      <c r="FC1506" s="226"/>
      <c r="FD1506" s="226"/>
      <c r="FE1506" s="226"/>
      <c r="FF1506" s="226"/>
      <c r="FG1506" s="226"/>
      <c r="FH1506" s="226"/>
      <c r="FI1506" s="226"/>
      <c r="FJ1506" s="226"/>
      <c r="FK1506" s="226"/>
      <c r="FL1506" s="226"/>
      <c r="FM1506" s="226"/>
      <c r="FN1506" s="226"/>
      <c r="FO1506" s="226"/>
      <c r="FP1506" s="226"/>
      <c r="FQ1506" s="226"/>
      <c r="FR1506" s="226"/>
      <c r="FS1506" s="226"/>
      <c r="FT1506" s="226"/>
      <c r="FU1506" s="226"/>
      <c r="FV1506" s="226"/>
      <c r="FW1506" s="226"/>
      <c r="FX1506" s="226"/>
      <c r="FY1506" s="226"/>
      <c r="FZ1506" s="226"/>
      <c r="GA1506" s="226"/>
      <c r="GB1506" s="226"/>
      <c r="GC1506" s="226"/>
      <c r="GD1506" s="226"/>
      <c r="GE1506" s="226"/>
      <c r="GF1506" s="226"/>
      <c r="GG1506" s="226"/>
      <c r="GH1506" s="226"/>
      <c r="GI1506" s="226"/>
      <c r="GJ1506" s="226"/>
      <c r="GK1506" s="226"/>
      <c r="GL1506" s="226"/>
      <c r="GM1506" s="226"/>
      <c r="GN1506" s="226"/>
      <c r="GO1506" s="226"/>
      <c r="GP1506" s="226"/>
      <c r="GQ1506" s="226"/>
      <c r="GR1506" s="226"/>
      <c r="GS1506" s="226"/>
      <c r="GT1506" s="226"/>
      <c r="GU1506" s="226"/>
      <c r="GV1506" s="226"/>
      <c r="GW1506" s="226"/>
      <c r="GX1506" s="226"/>
      <c r="GY1506" s="226"/>
      <c r="GZ1506" s="226"/>
      <c r="HA1506" s="226"/>
      <c r="HB1506" s="226"/>
      <c r="HC1506" s="226"/>
      <c r="HD1506" s="226"/>
      <c r="HE1506" s="226"/>
      <c r="HF1506" s="226"/>
      <c r="HG1506" s="226"/>
      <c r="HH1506" s="226"/>
      <c r="HI1506" s="226"/>
      <c r="HJ1506" s="226"/>
      <c r="HK1506" s="226"/>
      <c r="HL1506" s="226"/>
      <c r="HM1506" s="226"/>
      <c r="HN1506" s="226"/>
      <c r="HO1506" s="226"/>
      <c r="HP1506" s="226"/>
      <c r="HQ1506" s="226"/>
      <c r="HR1506" s="226"/>
      <c r="HS1506" s="226"/>
      <c r="HT1506" s="226"/>
      <c r="HU1506" s="226"/>
      <c r="HV1506" s="226"/>
      <c r="HW1506" s="226"/>
      <c r="HX1506" s="226"/>
      <c r="HY1506" s="226"/>
      <c r="HZ1506" s="226"/>
      <c r="IA1506" s="226"/>
      <c r="IB1506" s="226"/>
      <c r="IC1506" s="226"/>
      <c r="ID1506" s="226"/>
      <c r="IE1506" s="226"/>
      <c r="IF1506" s="226"/>
      <c r="IG1506" s="226"/>
      <c r="IH1506" s="226"/>
      <c r="II1506" s="226"/>
      <c r="IJ1506" s="226"/>
      <c r="IK1506" s="226"/>
      <c r="IL1506" s="226"/>
      <c r="IM1506" s="226"/>
      <c r="IN1506" s="226"/>
      <c r="IO1506" s="226"/>
      <c r="IP1506" s="226"/>
      <c r="IQ1506" s="226"/>
      <c r="IR1506" s="226"/>
    </row>
    <row r="1507" spans="1:252" s="227" customFormat="1">
      <c r="A1507" s="321" t="s">
        <v>1122</v>
      </c>
      <c r="B1507" s="219" t="s">
        <v>1123</v>
      </c>
      <c r="C1507" s="218"/>
      <c r="D1507" s="218"/>
      <c r="E1507" s="219"/>
      <c r="F1507" s="219"/>
      <c r="G1507" s="218"/>
      <c r="H1507" s="219"/>
      <c r="I1507" s="219"/>
      <c r="J1507" s="226"/>
      <c r="K1507" s="226"/>
      <c r="L1507" s="226"/>
      <c r="M1507" s="179" t="str">
        <f>IF(E1507="","",SUBTOTAL(3,$E$5:E1507))</f>
        <v/>
      </c>
      <c r="N1507" s="226"/>
      <c r="O1507" s="226"/>
      <c r="P1507" s="226"/>
      <c r="Q1507" s="226"/>
      <c r="R1507" s="226"/>
      <c r="S1507" s="226"/>
      <c r="T1507" s="226"/>
      <c r="U1507" s="226"/>
      <c r="V1507" s="226"/>
      <c r="W1507" s="226"/>
      <c r="X1507" s="226"/>
      <c r="Y1507" s="226"/>
      <c r="Z1507" s="226"/>
      <c r="AA1507" s="226"/>
      <c r="AB1507" s="226"/>
      <c r="AC1507" s="226"/>
      <c r="AD1507" s="226"/>
      <c r="AE1507" s="226"/>
      <c r="AF1507" s="226"/>
      <c r="AG1507" s="226"/>
      <c r="AH1507" s="226"/>
      <c r="AI1507" s="226"/>
      <c r="AJ1507" s="226"/>
      <c r="AK1507" s="226"/>
      <c r="AL1507" s="226"/>
      <c r="AM1507" s="226"/>
      <c r="AN1507" s="226"/>
      <c r="AO1507" s="226"/>
      <c r="AP1507" s="226"/>
      <c r="AQ1507" s="226"/>
      <c r="AR1507" s="226"/>
      <c r="AS1507" s="226"/>
      <c r="AT1507" s="226"/>
      <c r="AU1507" s="226"/>
      <c r="AV1507" s="226"/>
      <c r="AW1507" s="226"/>
      <c r="AX1507" s="226"/>
      <c r="AY1507" s="226"/>
      <c r="AZ1507" s="226"/>
      <c r="BA1507" s="226"/>
      <c r="BB1507" s="226"/>
      <c r="BC1507" s="226"/>
      <c r="BD1507" s="226"/>
      <c r="BE1507" s="226"/>
      <c r="BF1507" s="226"/>
      <c r="BG1507" s="226"/>
      <c r="BH1507" s="226"/>
      <c r="BI1507" s="226"/>
      <c r="BJ1507" s="226"/>
      <c r="BK1507" s="226"/>
      <c r="BL1507" s="226"/>
      <c r="BM1507" s="226"/>
      <c r="BN1507" s="226"/>
      <c r="BO1507" s="226"/>
      <c r="BP1507" s="226"/>
      <c r="BQ1507" s="226"/>
      <c r="BR1507" s="226"/>
      <c r="BS1507" s="226"/>
      <c r="BT1507" s="226"/>
      <c r="BU1507" s="226"/>
      <c r="BV1507" s="226"/>
      <c r="BW1507" s="226"/>
      <c r="BX1507" s="226"/>
      <c r="BY1507" s="226"/>
      <c r="BZ1507" s="226"/>
      <c r="CA1507" s="226"/>
      <c r="CB1507" s="226"/>
      <c r="CC1507" s="226"/>
      <c r="CD1507" s="226"/>
      <c r="CE1507" s="226"/>
      <c r="CF1507" s="226"/>
      <c r="CG1507" s="226"/>
      <c r="CH1507" s="226"/>
      <c r="CI1507" s="226"/>
      <c r="CJ1507" s="226"/>
      <c r="CK1507" s="226"/>
      <c r="CL1507" s="226"/>
      <c r="CM1507" s="226"/>
      <c r="CN1507" s="226"/>
      <c r="CO1507" s="226"/>
      <c r="CP1507" s="226"/>
      <c r="CQ1507" s="226"/>
      <c r="CR1507" s="226"/>
      <c r="CS1507" s="226"/>
      <c r="CT1507" s="226"/>
      <c r="CU1507" s="226"/>
      <c r="CV1507" s="226"/>
      <c r="CW1507" s="226"/>
      <c r="CX1507" s="226"/>
      <c r="CY1507" s="226"/>
      <c r="CZ1507" s="226"/>
      <c r="DA1507" s="226"/>
      <c r="DB1507" s="226"/>
      <c r="DC1507" s="226"/>
      <c r="DD1507" s="226"/>
      <c r="DE1507" s="226"/>
      <c r="DF1507" s="226"/>
      <c r="DG1507" s="226"/>
      <c r="DH1507" s="226"/>
      <c r="DI1507" s="226"/>
      <c r="DJ1507" s="226"/>
      <c r="DK1507" s="226"/>
      <c r="DL1507" s="226"/>
      <c r="DM1507" s="226"/>
      <c r="DN1507" s="226"/>
      <c r="DO1507" s="226"/>
      <c r="DP1507" s="226"/>
      <c r="DQ1507" s="226"/>
      <c r="DR1507" s="226"/>
      <c r="DS1507" s="226"/>
      <c r="DT1507" s="226"/>
      <c r="DU1507" s="226"/>
      <c r="DV1507" s="226"/>
      <c r="DW1507" s="226"/>
      <c r="DX1507" s="226"/>
      <c r="DY1507" s="226"/>
      <c r="DZ1507" s="226"/>
      <c r="EA1507" s="226"/>
      <c r="EB1507" s="226"/>
      <c r="EC1507" s="226"/>
      <c r="ED1507" s="226"/>
      <c r="EE1507" s="226"/>
      <c r="EF1507" s="226"/>
      <c r="EG1507" s="226"/>
      <c r="EH1507" s="226"/>
      <c r="EI1507" s="226"/>
      <c r="EJ1507" s="226"/>
      <c r="EK1507" s="226"/>
      <c r="EL1507" s="226"/>
      <c r="EM1507" s="226"/>
      <c r="EN1507" s="226"/>
      <c r="EO1507" s="226"/>
      <c r="EP1507" s="226"/>
      <c r="EQ1507" s="226"/>
      <c r="ER1507" s="226"/>
      <c r="ES1507" s="226"/>
      <c r="ET1507" s="226"/>
      <c r="EU1507" s="226"/>
      <c r="EV1507" s="226"/>
      <c r="EW1507" s="226"/>
      <c r="EX1507" s="226"/>
      <c r="EY1507" s="226"/>
      <c r="EZ1507" s="226"/>
      <c r="FA1507" s="226"/>
      <c r="FB1507" s="226"/>
      <c r="FC1507" s="226"/>
      <c r="FD1507" s="226"/>
      <c r="FE1507" s="226"/>
      <c r="FF1507" s="226"/>
      <c r="FG1507" s="226"/>
      <c r="FH1507" s="226"/>
      <c r="FI1507" s="226"/>
      <c r="FJ1507" s="226"/>
      <c r="FK1507" s="226"/>
      <c r="FL1507" s="226"/>
      <c r="FM1507" s="226"/>
      <c r="FN1507" s="226"/>
      <c r="FO1507" s="226"/>
      <c r="FP1507" s="226"/>
      <c r="FQ1507" s="226"/>
      <c r="FR1507" s="226"/>
      <c r="FS1507" s="226"/>
      <c r="FT1507" s="226"/>
      <c r="FU1507" s="226"/>
      <c r="FV1507" s="226"/>
      <c r="FW1507" s="226"/>
      <c r="FX1507" s="226"/>
      <c r="FY1507" s="226"/>
      <c r="FZ1507" s="226"/>
      <c r="GA1507" s="226"/>
      <c r="GB1507" s="226"/>
      <c r="GC1507" s="226"/>
      <c r="GD1507" s="226"/>
      <c r="GE1507" s="226"/>
      <c r="GF1507" s="226"/>
      <c r="GG1507" s="226"/>
      <c r="GH1507" s="226"/>
      <c r="GI1507" s="226"/>
      <c r="GJ1507" s="226"/>
      <c r="GK1507" s="226"/>
      <c r="GL1507" s="226"/>
      <c r="GM1507" s="226"/>
      <c r="GN1507" s="226"/>
      <c r="GO1507" s="226"/>
      <c r="GP1507" s="226"/>
      <c r="GQ1507" s="226"/>
      <c r="GR1507" s="226"/>
      <c r="GS1507" s="226"/>
      <c r="GT1507" s="226"/>
      <c r="GU1507" s="226"/>
      <c r="GV1507" s="226"/>
      <c r="GW1507" s="226"/>
      <c r="GX1507" s="226"/>
      <c r="GY1507" s="226"/>
      <c r="GZ1507" s="226"/>
      <c r="HA1507" s="226"/>
      <c r="HB1507" s="226"/>
      <c r="HC1507" s="226"/>
      <c r="HD1507" s="226"/>
      <c r="HE1507" s="226"/>
      <c r="HF1507" s="226"/>
      <c r="HG1507" s="226"/>
      <c r="HH1507" s="226"/>
      <c r="HI1507" s="226"/>
      <c r="HJ1507" s="226"/>
      <c r="HK1507" s="226"/>
      <c r="HL1507" s="226"/>
      <c r="HM1507" s="226"/>
      <c r="HN1507" s="226"/>
      <c r="HO1507" s="226"/>
      <c r="HP1507" s="226"/>
      <c r="HQ1507" s="226"/>
      <c r="HR1507" s="226"/>
      <c r="HS1507" s="226"/>
      <c r="HT1507" s="226"/>
      <c r="HU1507" s="226"/>
      <c r="HV1507" s="226"/>
      <c r="HW1507" s="226"/>
      <c r="HX1507" s="226"/>
      <c r="HY1507" s="226"/>
      <c r="HZ1507" s="226"/>
      <c r="IA1507" s="226"/>
      <c r="IB1507" s="226"/>
      <c r="IC1507" s="226"/>
      <c r="ID1507" s="226"/>
      <c r="IE1507" s="226"/>
      <c r="IF1507" s="226"/>
      <c r="IG1507" s="226"/>
      <c r="IH1507" s="226"/>
      <c r="II1507" s="226"/>
      <c r="IJ1507" s="226"/>
      <c r="IK1507" s="226"/>
      <c r="IL1507" s="226"/>
      <c r="IM1507" s="226"/>
      <c r="IN1507" s="226"/>
      <c r="IO1507" s="226"/>
      <c r="IP1507" s="226"/>
      <c r="IQ1507" s="226"/>
      <c r="IR1507" s="226"/>
    </row>
    <row r="1508" spans="1:252" s="227" customFormat="1">
      <c r="A1508" s="324">
        <f>IF(C1508="","",COUNTA($C$4:C1508))</f>
        <v>187</v>
      </c>
      <c r="B1508" s="191" t="s">
        <v>1124</v>
      </c>
      <c r="C1508" s="190" t="s">
        <v>321</v>
      </c>
      <c r="D1508" s="190" t="s">
        <v>6</v>
      </c>
      <c r="E1508" s="191"/>
      <c r="F1508" s="191"/>
      <c r="G1508" s="190" t="s">
        <v>18</v>
      </c>
      <c r="H1508" s="194" t="str">
        <f>IF(I1508&lt;&gt;"",IF(I1508&lt;=3,"Đơn giản",IF(I1508&lt;=7,"Trung bình","Phức tạp")),"")</f>
        <v>Đơn giản</v>
      </c>
      <c r="I1508" s="310">
        <f>COUNTA(E1509)</f>
        <v>1</v>
      </c>
      <c r="J1508" s="226"/>
      <c r="K1508" s="226"/>
      <c r="L1508" s="226"/>
      <c r="M1508" s="179" t="str">
        <f>IF(E1508="","",SUBTOTAL(3,$E$5:E1508))</f>
        <v/>
      </c>
      <c r="N1508" s="226"/>
      <c r="O1508" s="226"/>
      <c r="P1508" s="226"/>
      <c r="Q1508" s="226"/>
      <c r="R1508" s="226"/>
      <c r="S1508" s="226"/>
      <c r="T1508" s="226"/>
      <c r="U1508" s="226"/>
      <c r="V1508" s="226"/>
      <c r="W1508" s="226"/>
      <c r="X1508" s="226"/>
      <c r="Y1508" s="226"/>
      <c r="Z1508" s="226"/>
      <c r="AA1508" s="226"/>
      <c r="AB1508" s="226"/>
      <c r="AC1508" s="226"/>
      <c r="AD1508" s="226"/>
      <c r="AE1508" s="226"/>
      <c r="AF1508" s="226"/>
      <c r="AG1508" s="226"/>
      <c r="AH1508" s="226"/>
      <c r="AI1508" s="226"/>
      <c r="AJ1508" s="226"/>
      <c r="AK1508" s="226"/>
      <c r="AL1508" s="226"/>
      <c r="AM1508" s="226"/>
      <c r="AN1508" s="226"/>
      <c r="AO1508" s="226"/>
      <c r="AP1508" s="226"/>
      <c r="AQ1508" s="226"/>
      <c r="AR1508" s="226"/>
      <c r="AS1508" s="226"/>
      <c r="AT1508" s="226"/>
      <c r="AU1508" s="226"/>
      <c r="AV1508" s="226"/>
      <c r="AW1508" s="226"/>
      <c r="AX1508" s="226"/>
      <c r="AY1508" s="226"/>
      <c r="AZ1508" s="226"/>
      <c r="BA1508" s="226"/>
      <c r="BB1508" s="226"/>
      <c r="BC1508" s="226"/>
      <c r="BD1508" s="226"/>
      <c r="BE1508" s="226"/>
      <c r="BF1508" s="226"/>
      <c r="BG1508" s="226"/>
      <c r="BH1508" s="226"/>
      <c r="BI1508" s="226"/>
      <c r="BJ1508" s="226"/>
      <c r="BK1508" s="226"/>
      <c r="BL1508" s="226"/>
      <c r="BM1508" s="226"/>
      <c r="BN1508" s="226"/>
      <c r="BO1508" s="226"/>
      <c r="BP1508" s="226"/>
      <c r="BQ1508" s="226"/>
      <c r="BR1508" s="226"/>
      <c r="BS1508" s="226"/>
      <c r="BT1508" s="226"/>
      <c r="BU1508" s="226"/>
      <c r="BV1508" s="226"/>
      <c r="BW1508" s="226"/>
      <c r="BX1508" s="226"/>
      <c r="BY1508" s="226"/>
      <c r="BZ1508" s="226"/>
      <c r="CA1508" s="226"/>
      <c r="CB1508" s="226"/>
      <c r="CC1508" s="226"/>
      <c r="CD1508" s="226"/>
      <c r="CE1508" s="226"/>
      <c r="CF1508" s="226"/>
      <c r="CG1508" s="226"/>
      <c r="CH1508" s="226"/>
      <c r="CI1508" s="226"/>
      <c r="CJ1508" s="226"/>
      <c r="CK1508" s="226"/>
      <c r="CL1508" s="226"/>
      <c r="CM1508" s="226"/>
      <c r="CN1508" s="226"/>
      <c r="CO1508" s="226"/>
      <c r="CP1508" s="226"/>
      <c r="CQ1508" s="226"/>
      <c r="CR1508" s="226"/>
      <c r="CS1508" s="226"/>
      <c r="CT1508" s="226"/>
      <c r="CU1508" s="226"/>
      <c r="CV1508" s="226"/>
      <c r="CW1508" s="226"/>
      <c r="CX1508" s="226"/>
      <c r="CY1508" s="226"/>
      <c r="CZ1508" s="226"/>
      <c r="DA1508" s="226"/>
      <c r="DB1508" s="226"/>
      <c r="DC1508" s="226"/>
      <c r="DD1508" s="226"/>
      <c r="DE1508" s="226"/>
      <c r="DF1508" s="226"/>
      <c r="DG1508" s="226"/>
      <c r="DH1508" s="226"/>
      <c r="DI1508" s="226"/>
      <c r="DJ1508" s="226"/>
      <c r="DK1508" s="226"/>
      <c r="DL1508" s="226"/>
      <c r="DM1508" s="226"/>
      <c r="DN1508" s="226"/>
      <c r="DO1508" s="226"/>
      <c r="DP1508" s="226"/>
      <c r="DQ1508" s="226"/>
      <c r="DR1508" s="226"/>
      <c r="DS1508" s="226"/>
      <c r="DT1508" s="226"/>
      <c r="DU1508" s="226"/>
      <c r="DV1508" s="226"/>
      <c r="DW1508" s="226"/>
      <c r="DX1508" s="226"/>
      <c r="DY1508" s="226"/>
      <c r="DZ1508" s="226"/>
      <c r="EA1508" s="226"/>
      <c r="EB1508" s="226"/>
      <c r="EC1508" s="226"/>
      <c r="ED1508" s="226"/>
      <c r="EE1508" s="226"/>
      <c r="EF1508" s="226"/>
      <c r="EG1508" s="226"/>
      <c r="EH1508" s="226"/>
      <c r="EI1508" s="226"/>
      <c r="EJ1508" s="226"/>
      <c r="EK1508" s="226"/>
      <c r="EL1508" s="226"/>
      <c r="EM1508" s="226"/>
      <c r="EN1508" s="226"/>
      <c r="EO1508" s="226"/>
      <c r="EP1508" s="226"/>
      <c r="EQ1508" s="226"/>
      <c r="ER1508" s="226"/>
      <c r="ES1508" s="226"/>
      <c r="ET1508" s="226"/>
      <c r="EU1508" s="226"/>
      <c r="EV1508" s="226"/>
      <c r="EW1508" s="226"/>
      <c r="EX1508" s="226"/>
      <c r="EY1508" s="226"/>
      <c r="EZ1508" s="226"/>
      <c r="FA1508" s="226"/>
      <c r="FB1508" s="226"/>
      <c r="FC1508" s="226"/>
      <c r="FD1508" s="226"/>
      <c r="FE1508" s="226"/>
      <c r="FF1508" s="226"/>
      <c r="FG1508" s="226"/>
      <c r="FH1508" s="226"/>
      <c r="FI1508" s="226"/>
      <c r="FJ1508" s="226"/>
      <c r="FK1508" s="226"/>
      <c r="FL1508" s="226"/>
      <c r="FM1508" s="226"/>
      <c r="FN1508" s="226"/>
      <c r="FO1508" s="226"/>
      <c r="FP1508" s="226"/>
      <c r="FQ1508" s="226"/>
      <c r="FR1508" s="226"/>
      <c r="FS1508" s="226"/>
      <c r="FT1508" s="226"/>
      <c r="FU1508" s="226"/>
      <c r="FV1508" s="226"/>
      <c r="FW1508" s="226"/>
      <c r="FX1508" s="226"/>
      <c r="FY1508" s="226"/>
      <c r="FZ1508" s="226"/>
      <c r="GA1508" s="226"/>
      <c r="GB1508" s="226"/>
      <c r="GC1508" s="226"/>
      <c r="GD1508" s="226"/>
      <c r="GE1508" s="226"/>
      <c r="GF1508" s="226"/>
      <c r="GG1508" s="226"/>
      <c r="GH1508" s="226"/>
      <c r="GI1508" s="226"/>
      <c r="GJ1508" s="226"/>
      <c r="GK1508" s="226"/>
      <c r="GL1508" s="226"/>
      <c r="GM1508" s="226"/>
      <c r="GN1508" s="226"/>
      <c r="GO1508" s="226"/>
      <c r="GP1508" s="226"/>
      <c r="GQ1508" s="226"/>
      <c r="GR1508" s="226"/>
      <c r="GS1508" s="226"/>
      <c r="GT1508" s="226"/>
      <c r="GU1508" s="226"/>
      <c r="GV1508" s="226"/>
      <c r="GW1508" s="226"/>
      <c r="GX1508" s="226"/>
      <c r="GY1508" s="226"/>
      <c r="GZ1508" s="226"/>
      <c r="HA1508" s="226"/>
      <c r="HB1508" s="226"/>
      <c r="HC1508" s="226"/>
      <c r="HD1508" s="226"/>
      <c r="HE1508" s="226"/>
      <c r="HF1508" s="226"/>
      <c r="HG1508" s="226"/>
      <c r="HH1508" s="226"/>
      <c r="HI1508" s="226"/>
      <c r="HJ1508" s="226"/>
      <c r="HK1508" s="226"/>
      <c r="HL1508" s="226"/>
      <c r="HM1508" s="226"/>
      <c r="HN1508" s="226"/>
      <c r="HO1508" s="226"/>
      <c r="HP1508" s="226"/>
      <c r="HQ1508" s="226"/>
      <c r="HR1508" s="226"/>
      <c r="HS1508" s="226"/>
      <c r="HT1508" s="226"/>
      <c r="HU1508" s="226"/>
      <c r="HV1508" s="226"/>
      <c r="HW1508" s="226"/>
      <c r="HX1508" s="226"/>
      <c r="HY1508" s="226"/>
      <c r="HZ1508" s="226"/>
      <c r="IA1508" s="226"/>
      <c r="IB1508" s="226"/>
      <c r="IC1508" s="226"/>
      <c r="ID1508" s="226"/>
      <c r="IE1508" s="226"/>
      <c r="IF1508" s="226"/>
      <c r="IG1508" s="226"/>
      <c r="IH1508" s="226"/>
      <c r="II1508" s="226"/>
      <c r="IJ1508" s="226"/>
      <c r="IK1508" s="226"/>
      <c r="IL1508" s="226"/>
      <c r="IM1508" s="226"/>
      <c r="IN1508" s="226"/>
      <c r="IO1508" s="226"/>
      <c r="IP1508" s="226"/>
      <c r="IQ1508" s="226"/>
      <c r="IR1508" s="226"/>
    </row>
    <row r="1509" spans="1:252" s="227" customFormat="1" ht="33.6">
      <c r="A1509" s="323"/>
      <c r="B1509" s="198"/>
      <c r="C1509" s="329"/>
      <c r="D1509" s="207"/>
      <c r="E1509" s="209" t="s">
        <v>1125</v>
      </c>
      <c r="F1509" s="209"/>
      <c r="G1509" s="199"/>
      <c r="H1509" s="208"/>
      <c r="I1509" s="208"/>
      <c r="J1509" s="226"/>
      <c r="K1509" s="226"/>
      <c r="L1509" s="226"/>
      <c r="M1509" s="179">
        <f>IF(E1509="","",SUBTOTAL(3,$E$5:E1509))</f>
        <v>1283</v>
      </c>
      <c r="N1509" s="226"/>
      <c r="O1509" s="226"/>
      <c r="P1509" s="226"/>
      <c r="Q1509" s="226"/>
      <c r="R1509" s="226"/>
      <c r="S1509" s="226"/>
      <c r="T1509" s="226"/>
      <c r="U1509" s="226"/>
      <c r="V1509" s="226"/>
      <c r="W1509" s="226"/>
      <c r="X1509" s="226"/>
      <c r="Y1509" s="226"/>
      <c r="Z1509" s="226"/>
      <c r="AA1509" s="226"/>
      <c r="AB1509" s="226"/>
      <c r="AC1509" s="226"/>
      <c r="AD1509" s="226"/>
      <c r="AE1509" s="226"/>
      <c r="AF1509" s="226"/>
      <c r="AG1509" s="226"/>
      <c r="AH1509" s="226"/>
      <c r="AI1509" s="226"/>
      <c r="AJ1509" s="226"/>
      <c r="AK1509" s="226"/>
      <c r="AL1509" s="226"/>
      <c r="AM1509" s="226"/>
      <c r="AN1509" s="226"/>
      <c r="AO1509" s="226"/>
      <c r="AP1509" s="226"/>
      <c r="AQ1509" s="226"/>
      <c r="AR1509" s="226"/>
      <c r="AS1509" s="226"/>
      <c r="AT1509" s="226"/>
      <c r="AU1509" s="226"/>
      <c r="AV1509" s="226"/>
      <c r="AW1509" s="226"/>
      <c r="AX1509" s="226"/>
      <c r="AY1509" s="226"/>
      <c r="AZ1509" s="226"/>
      <c r="BA1509" s="226"/>
      <c r="BB1509" s="226"/>
      <c r="BC1509" s="226"/>
      <c r="BD1509" s="226"/>
      <c r="BE1509" s="226"/>
      <c r="BF1509" s="226"/>
      <c r="BG1509" s="226"/>
      <c r="BH1509" s="226"/>
      <c r="BI1509" s="226"/>
      <c r="BJ1509" s="226"/>
      <c r="BK1509" s="226"/>
      <c r="BL1509" s="226"/>
      <c r="BM1509" s="226"/>
      <c r="BN1509" s="226"/>
      <c r="BO1509" s="226"/>
      <c r="BP1509" s="226"/>
      <c r="BQ1509" s="226"/>
      <c r="BR1509" s="226"/>
      <c r="BS1509" s="226"/>
      <c r="BT1509" s="226"/>
      <c r="BU1509" s="226"/>
      <c r="BV1509" s="226"/>
      <c r="BW1509" s="226"/>
      <c r="BX1509" s="226"/>
      <c r="BY1509" s="226"/>
      <c r="BZ1509" s="226"/>
      <c r="CA1509" s="226"/>
      <c r="CB1509" s="226"/>
      <c r="CC1509" s="226"/>
      <c r="CD1509" s="226"/>
      <c r="CE1509" s="226"/>
      <c r="CF1509" s="226"/>
      <c r="CG1509" s="226"/>
      <c r="CH1509" s="226"/>
      <c r="CI1509" s="226"/>
      <c r="CJ1509" s="226"/>
      <c r="CK1509" s="226"/>
      <c r="CL1509" s="226"/>
      <c r="CM1509" s="226"/>
      <c r="CN1509" s="226"/>
      <c r="CO1509" s="226"/>
      <c r="CP1509" s="226"/>
      <c r="CQ1509" s="226"/>
      <c r="CR1509" s="226"/>
      <c r="CS1509" s="226"/>
      <c r="CT1509" s="226"/>
      <c r="CU1509" s="226"/>
      <c r="CV1509" s="226"/>
      <c r="CW1509" s="226"/>
      <c r="CX1509" s="226"/>
      <c r="CY1509" s="226"/>
      <c r="CZ1509" s="226"/>
      <c r="DA1509" s="226"/>
      <c r="DB1509" s="226"/>
      <c r="DC1509" s="226"/>
      <c r="DD1509" s="226"/>
      <c r="DE1509" s="226"/>
      <c r="DF1509" s="226"/>
      <c r="DG1509" s="226"/>
      <c r="DH1509" s="226"/>
      <c r="DI1509" s="226"/>
      <c r="DJ1509" s="226"/>
      <c r="DK1509" s="226"/>
      <c r="DL1509" s="226"/>
      <c r="DM1509" s="226"/>
      <c r="DN1509" s="226"/>
      <c r="DO1509" s="226"/>
      <c r="DP1509" s="226"/>
      <c r="DQ1509" s="226"/>
      <c r="DR1509" s="226"/>
      <c r="DS1509" s="226"/>
      <c r="DT1509" s="226"/>
      <c r="DU1509" s="226"/>
      <c r="DV1509" s="226"/>
      <c r="DW1509" s="226"/>
      <c r="DX1509" s="226"/>
      <c r="DY1509" s="226"/>
      <c r="DZ1509" s="226"/>
      <c r="EA1509" s="226"/>
      <c r="EB1509" s="226"/>
      <c r="EC1509" s="226"/>
      <c r="ED1509" s="226"/>
      <c r="EE1509" s="226"/>
      <c r="EF1509" s="226"/>
      <c r="EG1509" s="226"/>
      <c r="EH1509" s="226"/>
      <c r="EI1509" s="226"/>
      <c r="EJ1509" s="226"/>
      <c r="EK1509" s="226"/>
      <c r="EL1509" s="226"/>
      <c r="EM1509" s="226"/>
      <c r="EN1509" s="226"/>
      <c r="EO1509" s="226"/>
      <c r="EP1509" s="226"/>
      <c r="EQ1509" s="226"/>
      <c r="ER1509" s="226"/>
      <c r="ES1509" s="226"/>
      <c r="ET1509" s="226"/>
      <c r="EU1509" s="226"/>
      <c r="EV1509" s="226"/>
      <c r="EW1509" s="226"/>
      <c r="EX1509" s="226"/>
      <c r="EY1509" s="226"/>
      <c r="EZ1509" s="226"/>
      <c r="FA1509" s="226"/>
      <c r="FB1509" s="226"/>
      <c r="FC1509" s="226"/>
      <c r="FD1509" s="226"/>
      <c r="FE1509" s="226"/>
      <c r="FF1509" s="226"/>
      <c r="FG1509" s="226"/>
      <c r="FH1509" s="226"/>
      <c r="FI1509" s="226"/>
      <c r="FJ1509" s="226"/>
      <c r="FK1509" s="226"/>
      <c r="FL1509" s="226"/>
      <c r="FM1509" s="226"/>
      <c r="FN1509" s="226"/>
      <c r="FO1509" s="226"/>
      <c r="FP1509" s="226"/>
      <c r="FQ1509" s="226"/>
      <c r="FR1509" s="226"/>
      <c r="FS1509" s="226"/>
      <c r="FT1509" s="226"/>
      <c r="FU1509" s="226"/>
      <c r="FV1509" s="226"/>
      <c r="FW1509" s="226"/>
      <c r="FX1509" s="226"/>
      <c r="FY1509" s="226"/>
      <c r="FZ1509" s="226"/>
      <c r="GA1509" s="226"/>
      <c r="GB1509" s="226"/>
      <c r="GC1509" s="226"/>
      <c r="GD1509" s="226"/>
      <c r="GE1509" s="226"/>
      <c r="GF1509" s="226"/>
      <c r="GG1509" s="226"/>
      <c r="GH1509" s="226"/>
      <c r="GI1509" s="226"/>
      <c r="GJ1509" s="226"/>
      <c r="GK1509" s="226"/>
      <c r="GL1509" s="226"/>
      <c r="GM1509" s="226"/>
      <c r="GN1509" s="226"/>
      <c r="GO1509" s="226"/>
      <c r="GP1509" s="226"/>
      <c r="GQ1509" s="226"/>
      <c r="GR1509" s="226"/>
      <c r="GS1509" s="226"/>
      <c r="GT1509" s="226"/>
      <c r="GU1509" s="226"/>
      <c r="GV1509" s="226"/>
      <c r="GW1509" s="226"/>
      <c r="GX1509" s="226"/>
      <c r="GY1509" s="226"/>
      <c r="GZ1509" s="226"/>
      <c r="HA1509" s="226"/>
      <c r="HB1509" s="226"/>
      <c r="HC1509" s="226"/>
      <c r="HD1509" s="226"/>
      <c r="HE1509" s="226"/>
      <c r="HF1509" s="226"/>
      <c r="HG1509" s="226"/>
      <c r="HH1509" s="226"/>
      <c r="HI1509" s="226"/>
      <c r="HJ1509" s="226"/>
      <c r="HK1509" s="226"/>
      <c r="HL1509" s="226"/>
      <c r="HM1509" s="226"/>
      <c r="HN1509" s="226"/>
      <c r="HO1509" s="226"/>
      <c r="HP1509" s="226"/>
      <c r="HQ1509" s="226"/>
      <c r="HR1509" s="226"/>
      <c r="HS1509" s="226"/>
      <c r="HT1509" s="226"/>
      <c r="HU1509" s="226"/>
      <c r="HV1509" s="226"/>
      <c r="HW1509" s="226"/>
      <c r="HX1509" s="226"/>
      <c r="HY1509" s="226"/>
      <c r="HZ1509" s="226"/>
      <c r="IA1509" s="226"/>
      <c r="IB1509" s="226"/>
      <c r="IC1509" s="226"/>
      <c r="ID1509" s="226"/>
      <c r="IE1509" s="226"/>
      <c r="IF1509" s="226"/>
      <c r="IG1509" s="226"/>
      <c r="IH1509" s="226"/>
      <c r="II1509" s="226"/>
      <c r="IJ1509" s="226"/>
      <c r="IK1509" s="226"/>
      <c r="IL1509" s="226"/>
      <c r="IM1509" s="226"/>
      <c r="IN1509" s="226"/>
      <c r="IO1509" s="226"/>
      <c r="IP1509" s="226"/>
      <c r="IQ1509" s="226"/>
      <c r="IR1509" s="226"/>
    </row>
    <row r="1510" spans="1:252" s="227" customFormat="1">
      <c r="A1510" s="324">
        <f>IF(C1510="","",COUNTA($C$4:C1510))</f>
        <v>188</v>
      </c>
      <c r="B1510" s="191" t="s">
        <v>1126</v>
      </c>
      <c r="C1510" s="190" t="s">
        <v>321</v>
      </c>
      <c r="D1510" s="190" t="s">
        <v>6</v>
      </c>
      <c r="E1510" s="191"/>
      <c r="F1510" s="191"/>
      <c r="G1510" s="190" t="s">
        <v>18</v>
      </c>
      <c r="H1510" s="194" t="str">
        <f>IF(I1510&lt;&gt;"",IF(I1510&lt;=3,"Đơn giản",IF(I1510&lt;=7,"Trung bình","Phức tạp")),"")</f>
        <v>Đơn giản</v>
      </c>
      <c r="I1510" s="310">
        <f>COUNTA(E1511:E1512)</f>
        <v>2</v>
      </c>
      <c r="J1510" s="178"/>
      <c r="K1510" s="226"/>
      <c r="L1510" s="226"/>
      <c r="M1510" s="179" t="str">
        <f>IF(E1510="","",SUBTOTAL(3,$E$5:E1510))</f>
        <v/>
      </c>
      <c r="N1510" s="226"/>
      <c r="O1510" s="226"/>
      <c r="P1510" s="226"/>
      <c r="Q1510" s="226"/>
      <c r="R1510" s="226"/>
      <c r="S1510" s="226"/>
      <c r="T1510" s="226"/>
      <c r="U1510" s="226"/>
      <c r="V1510" s="226"/>
      <c r="W1510" s="226"/>
      <c r="X1510" s="226"/>
      <c r="Y1510" s="226"/>
      <c r="Z1510" s="226"/>
      <c r="AA1510" s="226"/>
      <c r="AB1510" s="226"/>
      <c r="AC1510" s="226"/>
      <c r="AD1510" s="226"/>
      <c r="AE1510" s="226"/>
      <c r="AF1510" s="226"/>
      <c r="AG1510" s="226"/>
      <c r="AH1510" s="226"/>
      <c r="AI1510" s="226"/>
      <c r="AJ1510" s="226"/>
      <c r="AK1510" s="226"/>
      <c r="AL1510" s="226"/>
      <c r="AM1510" s="226"/>
      <c r="AN1510" s="226"/>
      <c r="AO1510" s="226"/>
      <c r="AP1510" s="226"/>
      <c r="AQ1510" s="226"/>
      <c r="AR1510" s="226"/>
      <c r="AS1510" s="226"/>
      <c r="AT1510" s="226"/>
      <c r="AU1510" s="226"/>
      <c r="AV1510" s="226"/>
      <c r="AW1510" s="226"/>
      <c r="AX1510" s="226"/>
      <c r="AY1510" s="226"/>
      <c r="AZ1510" s="226"/>
      <c r="BA1510" s="226"/>
      <c r="BB1510" s="226"/>
      <c r="BC1510" s="226"/>
      <c r="BD1510" s="226"/>
      <c r="BE1510" s="226"/>
      <c r="BF1510" s="226"/>
      <c r="BG1510" s="226"/>
      <c r="BH1510" s="226"/>
      <c r="BI1510" s="226"/>
      <c r="BJ1510" s="226"/>
      <c r="BK1510" s="226"/>
      <c r="BL1510" s="226"/>
      <c r="BM1510" s="226"/>
      <c r="BN1510" s="226"/>
      <c r="BO1510" s="226"/>
      <c r="BP1510" s="226"/>
      <c r="BQ1510" s="226"/>
      <c r="BR1510" s="226"/>
      <c r="BS1510" s="226"/>
      <c r="BT1510" s="226"/>
      <c r="BU1510" s="226"/>
      <c r="BV1510" s="226"/>
      <c r="BW1510" s="226"/>
      <c r="BX1510" s="226"/>
      <c r="BY1510" s="226"/>
      <c r="BZ1510" s="226"/>
      <c r="CA1510" s="226"/>
      <c r="CB1510" s="226"/>
      <c r="CC1510" s="226"/>
      <c r="CD1510" s="226"/>
      <c r="CE1510" s="226"/>
      <c r="CF1510" s="226"/>
      <c r="CG1510" s="226"/>
      <c r="CH1510" s="226"/>
      <c r="CI1510" s="226"/>
      <c r="CJ1510" s="226"/>
      <c r="CK1510" s="226"/>
      <c r="CL1510" s="226"/>
      <c r="CM1510" s="226"/>
      <c r="CN1510" s="226"/>
      <c r="CO1510" s="226"/>
      <c r="CP1510" s="226"/>
      <c r="CQ1510" s="226"/>
      <c r="CR1510" s="226"/>
      <c r="CS1510" s="226"/>
      <c r="CT1510" s="226"/>
      <c r="CU1510" s="226"/>
      <c r="CV1510" s="226"/>
      <c r="CW1510" s="226"/>
      <c r="CX1510" s="226"/>
      <c r="CY1510" s="226"/>
      <c r="CZ1510" s="226"/>
      <c r="DA1510" s="226"/>
      <c r="DB1510" s="226"/>
      <c r="DC1510" s="226"/>
      <c r="DD1510" s="226"/>
      <c r="DE1510" s="226"/>
      <c r="DF1510" s="226"/>
      <c r="DG1510" s="226"/>
      <c r="DH1510" s="226"/>
      <c r="DI1510" s="226"/>
      <c r="DJ1510" s="226"/>
      <c r="DK1510" s="226"/>
      <c r="DL1510" s="226"/>
      <c r="DM1510" s="226"/>
      <c r="DN1510" s="226"/>
      <c r="DO1510" s="226"/>
      <c r="DP1510" s="226"/>
      <c r="DQ1510" s="226"/>
      <c r="DR1510" s="226"/>
      <c r="DS1510" s="226"/>
      <c r="DT1510" s="226"/>
      <c r="DU1510" s="226"/>
      <c r="DV1510" s="226"/>
      <c r="DW1510" s="226"/>
      <c r="DX1510" s="226"/>
      <c r="DY1510" s="226"/>
      <c r="DZ1510" s="226"/>
      <c r="EA1510" s="226"/>
      <c r="EB1510" s="226"/>
      <c r="EC1510" s="226"/>
      <c r="ED1510" s="226"/>
      <c r="EE1510" s="226"/>
      <c r="EF1510" s="226"/>
      <c r="EG1510" s="226"/>
      <c r="EH1510" s="226"/>
      <c r="EI1510" s="226"/>
      <c r="EJ1510" s="226"/>
      <c r="EK1510" s="226"/>
      <c r="EL1510" s="226"/>
      <c r="EM1510" s="226"/>
      <c r="EN1510" s="226"/>
      <c r="EO1510" s="226"/>
      <c r="EP1510" s="226"/>
      <c r="EQ1510" s="226"/>
      <c r="ER1510" s="226"/>
      <c r="ES1510" s="226"/>
      <c r="ET1510" s="226"/>
      <c r="EU1510" s="226"/>
      <c r="EV1510" s="226"/>
      <c r="EW1510" s="226"/>
      <c r="EX1510" s="226"/>
      <c r="EY1510" s="226"/>
      <c r="EZ1510" s="226"/>
      <c r="FA1510" s="226"/>
      <c r="FB1510" s="226"/>
      <c r="FC1510" s="226"/>
      <c r="FD1510" s="226"/>
      <c r="FE1510" s="226"/>
      <c r="FF1510" s="226"/>
      <c r="FG1510" s="226"/>
      <c r="FH1510" s="226"/>
      <c r="FI1510" s="226"/>
      <c r="FJ1510" s="226"/>
      <c r="FK1510" s="226"/>
      <c r="FL1510" s="226"/>
      <c r="FM1510" s="226"/>
      <c r="FN1510" s="226"/>
      <c r="FO1510" s="226"/>
      <c r="FP1510" s="226"/>
      <c r="FQ1510" s="226"/>
      <c r="FR1510" s="226"/>
      <c r="FS1510" s="226"/>
      <c r="FT1510" s="226"/>
      <c r="FU1510" s="226"/>
      <c r="FV1510" s="226"/>
      <c r="FW1510" s="226"/>
      <c r="FX1510" s="226"/>
      <c r="FY1510" s="226"/>
      <c r="FZ1510" s="226"/>
      <c r="GA1510" s="226"/>
      <c r="GB1510" s="226"/>
      <c r="GC1510" s="226"/>
      <c r="GD1510" s="226"/>
      <c r="GE1510" s="226"/>
      <c r="GF1510" s="226"/>
      <c r="GG1510" s="226"/>
      <c r="GH1510" s="226"/>
      <c r="GI1510" s="226"/>
      <c r="GJ1510" s="226"/>
      <c r="GK1510" s="226"/>
      <c r="GL1510" s="226"/>
      <c r="GM1510" s="226"/>
      <c r="GN1510" s="226"/>
      <c r="GO1510" s="226"/>
      <c r="GP1510" s="226"/>
      <c r="GQ1510" s="226"/>
      <c r="GR1510" s="226"/>
      <c r="GS1510" s="226"/>
      <c r="GT1510" s="226"/>
      <c r="GU1510" s="226"/>
      <c r="GV1510" s="226"/>
      <c r="GW1510" s="226"/>
      <c r="GX1510" s="226"/>
      <c r="GY1510" s="226"/>
      <c r="GZ1510" s="226"/>
      <c r="HA1510" s="226"/>
      <c r="HB1510" s="226"/>
      <c r="HC1510" s="226"/>
      <c r="HD1510" s="226"/>
      <c r="HE1510" s="226"/>
      <c r="HF1510" s="226"/>
      <c r="HG1510" s="226"/>
      <c r="HH1510" s="226"/>
      <c r="HI1510" s="226"/>
      <c r="HJ1510" s="226"/>
      <c r="HK1510" s="226"/>
      <c r="HL1510" s="226"/>
      <c r="HM1510" s="226"/>
      <c r="HN1510" s="226"/>
      <c r="HO1510" s="226"/>
      <c r="HP1510" s="226"/>
      <c r="HQ1510" s="226"/>
      <c r="HR1510" s="226"/>
      <c r="HS1510" s="226"/>
      <c r="HT1510" s="226"/>
      <c r="HU1510" s="226"/>
      <c r="HV1510" s="226"/>
      <c r="HW1510" s="226"/>
      <c r="HX1510" s="226"/>
      <c r="HY1510" s="226"/>
      <c r="HZ1510" s="226"/>
      <c r="IA1510" s="226"/>
      <c r="IB1510" s="226"/>
      <c r="IC1510" s="226"/>
      <c r="ID1510" s="226"/>
      <c r="IE1510" s="226"/>
      <c r="IF1510" s="226"/>
      <c r="IG1510" s="226"/>
      <c r="IH1510" s="226"/>
      <c r="II1510" s="226"/>
      <c r="IJ1510" s="226"/>
      <c r="IK1510" s="226"/>
      <c r="IL1510" s="226"/>
      <c r="IM1510" s="226"/>
    </row>
    <row r="1511" spans="1:252" s="227" customFormat="1">
      <c r="A1511" s="323"/>
      <c r="B1511" s="198"/>
      <c r="C1511" s="329"/>
      <c r="D1511" s="207"/>
      <c r="E1511" s="199" t="s">
        <v>1127</v>
      </c>
      <c r="F1511" s="199"/>
      <c r="G1511" s="199"/>
      <c r="H1511" s="208"/>
      <c r="I1511" s="208"/>
      <c r="J1511" s="226"/>
      <c r="K1511" s="226"/>
      <c r="L1511" s="226"/>
      <c r="M1511" s="179">
        <f>IF(E1511="","",SUBTOTAL(3,$E$5:E1511))</f>
        <v>1284</v>
      </c>
      <c r="N1511" s="226"/>
      <c r="O1511" s="226"/>
      <c r="P1511" s="226"/>
      <c r="Q1511" s="226"/>
      <c r="R1511" s="226"/>
      <c r="S1511" s="226"/>
      <c r="T1511" s="226"/>
      <c r="U1511" s="226"/>
      <c r="V1511" s="226"/>
      <c r="W1511" s="226"/>
      <c r="X1511" s="226"/>
      <c r="Y1511" s="226"/>
      <c r="Z1511" s="226"/>
      <c r="AA1511" s="226"/>
      <c r="AB1511" s="226"/>
      <c r="AC1511" s="226"/>
      <c r="AD1511" s="226"/>
      <c r="AE1511" s="226"/>
      <c r="AF1511" s="226"/>
      <c r="AG1511" s="226"/>
      <c r="AH1511" s="226"/>
      <c r="AI1511" s="226"/>
      <c r="AJ1511" s="226"/>
      <c r="AK1511" s="226"/>
      <c r="AL1511" s="226"/>
      <c r="AM1511" s="226"/>
      <c r="AN1511" s="226"/>
      <c r="AO1511" s="226"/>
      <c r="AP1511" s="226"/>
      <c r="AQ1511" s="226"/>
      <c r="AR1511" s="226"/>
      <c r="AS1511" s="226"/>
      <c r="AT1511" s="226"/>
      <c r="AU1511" s="226"/>
      <c r="AV1511" s="226"/>
      <c r="AW1511" s="226"/>
      <c r="AX1511" s="226"/>
      <c r="AY1511" s="226"/>
      <c r="AZ1511" s="226"/>
      <c r="BA1511" s="226"/>
      <c r="BB1511" s="226"/>
      <c r="BC1511" s="226"/>
      <c r="BD1511" s="226"/>
      <c r="BE1511" s="226"/>
      <c r="BF1511" s="226"/>
      <c r="BG1511" s="226"/>
      <c r="BH1511" s="226"/>
      <c r="BI1511" s="226"/>
      <c r="BJ1511" s="226"/>
      <c r="BK1511" s="226"/>
      <c r="BL1511" s="226"/>
      <c r="BM1511" s="226"/>
      <c r="BN1511" s="226"/>
      <c r="BO1511" s="226"/>
      <c r="BP1511" s="226"/>
      <c r="BQ1511" s="226"/>
      <c r="BR1511" s="226"/>
      <c r="BS1511" s="226"/>
      <c r="BT1511" s="226"/>
      <c r="BU1511" s="226"/>
      <c r="BV1511" s="226"/>
      <c r="BW1511" s="226"/>
      <c r="BX1511" s="226"/>
      <c r="BY1511" s="226"/>
      <c r="BZ1511" s="226"/>
      <c r="CA1511" s="226"/>
      <c r="CB1511" s="226"/>
      <c r="CC1511" s="226"/>
      <c r="CD1511" s="226"/>
      <c r="CE1511" s="226"/>
      <c r="CF1511" s="226"/>
      <c r="CG1511" s="226"/>
      <c r="CH1511" s="226"/>
      <c r="CI1511" s="226"/>
      <c r="CJ1511" s="226"/>
      <c r="CK1511" s="226"/>
      <c r="CL1511" s="226"/>
      <c r="CM1511" s="226"/>
      <c r="CN1511" s="226"/>
      <c r="CO1511" s="226"/>
      <c r="CP1511" s="226"/>
      <c r="CQ1511" s="226"/>
      <c r="CR1511" s="226"/>
      <c r="CS1511" s="226"/>
      <c r="CT1511" s="226"/>
      <c r="CU1511" s="226"/>
      <c r="CV1511" s="226"/>
      <c r="CW1511" s="226"/>
      <c r="CX1511" s="226"/>
      <c r="CY1511" s="226"/>
      <c r="CZ1511" s="226"/>
      <c r="DA1511" s="226"/>
      <c r="DB1511" s="226"/>
      <c r="DC1511" s="226"/>
      <c r="DD1511" s="226"/>
      <c r="DE1511" s="226"/>
      <c r="DF1511" s="226"/>
      <c r="DG1511" s="226"/>
      <c r="DH1511" s="226"/>
      <c r="DI1511" s="226"/>
      <c r="DJ1511" s="226"/>
      <c r="DK1511" s="226"/>
      <c r="DL1511" s="226"/>
      <c r="DM1511" s="226"/>
      <c r="DN1511" s="226"/>
      <c r="DO1511" s="226"/>
      <c r="DP1511" s="226"/>
      <c r="DQ1511" s="226"/>
      <c r="DR1511" s="226"/>
      <c r="DS1511" s="226"/>
      <c r="DT1511" s="226"/>
      <c r="DU1511" s="226"/>
      <c r="DV1511" s="226"/>
      <c r="DW1511" s="226"/>
      <c r="DX1511" s="226"/>
      <c r="DY1511" s="226"/>
      <c r="DZ1511" s="226"/>
      <c r="EA1511" s="226"/>
      <c r="EB1511" s="226"/>
      <c r="EC1511" s="226"/>
      <c r="ED1511" s="226"/>
      <c r="EE1511" s="226"/>
      <c r="EF1511" s="226"/>
      <c r="EG1511" s="226"/>
      <c r="EH1511" s="226"/>
      <c r="EI1511" s="226"/>
      <c r="EJ1511" s="226"/>
      <c r="EK1511" s="226"/>
      <c r="EL1511" s="226"/>
      <c r="EM1511" s="226"/>
      <c r="EN1511" s="226"/>
      <c r="EO1511" s="226"/>
      <c r="EP1511" s="226"/>
      <c r="EQ1511" s="226"/>
      <c r="ER1511" s="226"/>
      <c r="ES1511" s="226"/>
      <c r="ET1511" s="226"/>
      <c r="EU1511" s="226"/>
      <c r="EV1511" s="226"/>
      <c r="EW1511" s="226"/>
      <c r="EX1511" s="226"/>
      <c r="EY1511" s="226"/>
      <c r="EZ1511" s="226"/>
      <c r="FA1511" s="226"/>
      <c r="FB1511" s="226"/>
      <c r="FC1511" s="226"/>
      <c r="FD1511" s="226"/>
      <c r="FE1511" s="226"/>
      <c r="FF1511" s="226"/>
      <c r="FG1511" s="226"/>
      <c r="FH1511" s="226"/>
      <c r="FI1511" s="226"/>
      <c r="FJ1511" s="226"/>
      <c r="FK1511" s="226"/>
      <c r="FL1511" s="226"/>
      <c r="FM1511" s="226"/>
      <c r="FN1511" s="226"/>
      <c r="FO1511" s="226"/>
      <c r="FP1511" s="226"/>
      <c r="FQ1511" s="226"/>
      <c r="FR1511" s="226"/>
      <c r="FS1511" s="226"/>
      <c r="FT1511" s="226"/>
      <c r="FU1511" s="226"/>
      <c r="FV1511" s="226"/>
      <c r="FW1511" s="226"/>
      <c r="FX1511" s="226"/>
      <c r="FY1511" s="226"/>
      <c r="FZ1511" s="226"/>
      <c r="GA1511" s="226"/>
      <c r="GB1511" s="226"/>
      <c r="GC1511" s="226"/>
      <c r="GD1511" s="226"/>
      <c r="GE1511" s="226"/>
      <c r="GF1511" s="226"/>
      <c r="GG1511" s="226"/>
      <c r="GH1511" s="226"/>
      <c r="GI1511" s="226"/>
      <c r="GJ1511" s="226"/>
      <c r="GK1511" s="226"/>
      <c r="GL1511" s="226"/>
      <c r="GM1511" s="226"/>
      <c r="GN1511" s="226"/>
      <c r="GO1511" s="226"/>
      <c r="GP1511" s="226"/>
      <c r="GQ1511" s="226"/>
      <c r="GR1511" s="226"/>
      <c r="GS1511" s="226"/>
      <c r="GT1511" s="226"/>
      <c r="GU1511" s="226"/>
      <c r="GV1511" s="226"/>
      <c r="GW1511" s="226"/>
      <c r="GX1511" s="226"/>
      <c r="GY1511" s="226"/>
      <c r="GZ1511" s="226"/>
      <c r="HA1511" s="226"/>
      <c r="HB1511" s="226"/>
      <c r="HC1511" s="226"/>
      <c r="HD1511" s="226"/>
      <c r="HE1511" s="226"/>
      <c r="HF1511" s="226"/>
      <c r="HG1511" s="226"/>
      <c r="HH1511" s="226"/>
      <c r="HI1511" s="226"/>
      <c r="HJ1511" s="226"/>
      <c r="HK1511" s="226"/>
      <c r="HL1511" s="226"/>
      <c r="HM1511" s="226"/>
      <c r="HN1511" s="226"/>
      <c r="HO1511" s="226"/>
      <c r="HP1511" s="226"/>
      <c r="HQ1511" s="226"/>
      <c r="HR1511" s="226"/>
      <c r="HS1511" s="226"/>
      <c r="HT1511" s="226"/>
      <c r="HU1511" s="226"/>
      <c r="HV1511" s="226"/>
      <c r="HW1511" s="226"/>
      <c r="HX1511" s="226"/>
      <c r="HY1511" s="226"/>
      <c r="HZ1511" s="226"/>
      <c r="IA1511" s="226"/>
      <c r="IB1511" s="226"/>
      <c r="IC1511" s="226"/>
      <c r="ID1511" s="226"/>
      <c r="IE1511" s="226"/>
      <c r="IF1511" s="226"/>
      <c r="IG1511" s="226"/>
      <c r="IH1511" s="226"/>
      <c r="II1511" s="226"/>
      <c r="IJ1511" s="226"/>
      <c r="IK1511" s="226"/>
      <c r="IL1511" s="226"/>
      <c r="IM1511" s="226"/>
      <c r="IN1511" s="226"/>
      <c r="IO1511" s="226"/>
      <c r="IP1511" s="226"/>
      <c r="IQ1511" s="226"/>
      <c r="IR1511" s="226"/>
    </row>
    <row r="1512" spans="1:252" s="227" customFormat="1" ht="33.6">
      <c r="A1512" s="323"/>
      <c r="B1512" s="198"/>
      <c r="C1512" s="329"/>
      <c r="D1512" s="207"/>
      <c r="E1512" s="199" t="s">
        <v>1128</v>
      </c>
      <c r="F1512" s="199"/>
      <c r="G1512" s="199"/>
      <c r="H1512" s="208"/>
      <c r="I1512" s="208"/>
      <c r="J1512" s="226"/>
      <c r="K1512" s="226"/>
      <c r="L1512" s="226"/>
      <c r="M1512" s="179">
        <f>IF(E1512="","",SUBTOTAL(3,$E$5:E1512))</f>
        <v>1285</v>
      </c>
      <c r="N1512" s="226"/>
      <c r="O1512" s="226"/>
      <c r="P1512" s="226"/>
      <c r="Q1512" s="226"/>
      <c r="R1512" s="226"/>
      <c r="S1512" s="226"/>
      <c r="T1512" s="226"/>
      <c r="U1512" s="226"/>
      <c r="V1512" s="226"/>
      <c r="W1512" s="226"/>
      <c r="X1512" s="226"/>
      <c r="Y1512" s="226"/>
      <c r="Z1512" s="226"/>
      <c r="AA1512" s="226"/>
      <c r="AB1512" s="226"/>
      <c r="AC1512" s="226"/>
      <c r="AD1512" s="226"/>
      <c r="AE1512" s="226"/>
      <c r="AF1512" s="226"/>
      <c r="AG1512" s="226"/>
      <c r="AH1512" s="226"/>
      <c r="AI1512" s="226"/>
      <c r="AJ1512" s="226"/>
      <c r="AK1512" s="226"/>
      <c r="AL1512" s="226"/>
      <c r="AM1512" s="226"/>
      <c r="AN1512" s="226"/>
      <c r="AO1512" s="226"/>
      <c r="AP1512" s="226"/>
      <c r="AQ1512" s="226"/>
      <c r="AR1512" s="226"/>
      <c r="AS1512" s="226"/>
      <c r="AT1512" s="226"/>
      <c r="AU1512" s="226"/>
      <c r="AV1512" s="226"/>
      <c r="AW1512" s="226"/>
      <c r="AX1512" s="226"/>
      <c r="AY1512" s="226"/>
      <c r="AZ1512" s="226"/>
      <c r="BA1512" s="226"/>
      <c r="BB1512" s="226"/>
      <c r="BC1512" s="226"/>
      <c r="BD1512" s="226"/>
      <c r="BE1512" s="226"/>
      <c r="BF1512" s="226"/>
      <c r="BG1512" s="226"/>
      <c r="BH1512" s="226"/>
      <c r="BI1512" s="226"/>
      <c r="BJ1512" s="226"/>
      <c r="BK1512" s="226"/>
      <c r="BL1512" s="226"/>
      <c r="BM1512" s="226"/>
      <c r="BN1512" s="226"/>
      <c r="BO1512" s="226"/>
      <c r="BP1512" s="226"/>
      <c r="BQ1512" s="226"/>
      <c r="BR1512" s="226"/>
      <c r="BS1512" s="226"/>
      <c r="BT1512" s="226"/>
      <c r="BU1512" s="226"/>
      <c r="BV1512" s="226"/>
      <c r="BW1512" s="226"/>
      <c r="BX1512" s="226"/>
      <c r="BY1512" s="226"/>
      <c r="BZ1512" s="226"/>
      <c r="CA1512" s="226"/>
      <c r="CB1512" s="226"/>
      <c r="CC1512" s="226"/>
      <c r="CD1512" s="226"/>
      <c r="CE1512" s="226"/>
      <c r="CF1512" s="226"/>
      <c r="CG1512" s="226"/>
      <c r="CH1512" s="226"/>
      <c r="CI1512" s="226"/>
      <c r="CJ1512" s="226"/>
      <c r="CK1512" s="226"/>
      <c r="CL1512" s="226"/>
      <c r="CM1512" s="226"/>
      <c r="CN1512" s="226"/>
      <c r="CO1512" s="226"/>
      <c r="CP1512" s="226"/>
      <c r="CQ1512" s="226"/>
      <c r="CR1512" s="226"/>
      <c r="CS1512" s="226"/>
      <c r="CT1512" s="226"/>
      <c r="CU1512" s="226"/>
      <c r="CV1512" s="226"/>
      <c r="CW1512" s="226"/>
      <c r="CX1512" s="226"/>
      <c r="CY1512" s="226"/>
      <c r="CZ1512" s="226"/>
      <c r="DA1512" s="226"/>
      <c r="DB1512" s="226"/>
      <c r="DC1512" s="226"/>
      <c r="DD1512" s="226"/>
      <c r="DE1512" s="226"/>
      <c r="DF1512" s="226"/>
      <c r="DG1512" s="226"/>
      <c r="DH1512" s="226"/>
      <c r="DI1512" s="226"/>
      <c r="DJ1512" s="226"/>
      <c r="DK1512" s="226"/>
      <c r="DL1512" s="226"/>
      <c r="DM1512" s="226"/>
      <c r="DN1512" s="226"/>
      <c r="DO1512" s="226"/>
      <c r="DP1512" s="226"/>
      <c r="DQ1512" s="226"/>
      <c r="DR1512" s="226"/>
      <c r="DS1512" s="226"/>
      <c r="DT1512" s="226"/>
      <c r="DU1512" s="226"/>
      <c r="DV1512" s="226"/>
      <c r="DW1512" s="226"/>
      <c r="DX1512" s="226"/>
      <c r="DY1512" s="226"/>
      <c r="DZ1512" s="226"/>
      <c r="EA1512" s="226"/>
      <c r="EB1512" s="226"/>
      <c r="EC1512" s="226"/>
      <c r="ED1512" s="226"/>
      <c r="EE1512" s="226"/>
      <c r="EF1512" s="226"/>
      <c r="EG1512" s="226"/>
      <c r="EH1512" s="226"/>
      <c r="EI1512" s="226"/>
      <c r="EJ1512" s="226"/>
      <c r="EK1512" s="226"/>
      <c r="EL1512" s="226"/>
      <c r="EM1512" s="226"/>
      <c r="EN1512" s="226"/>
      <c r="EO1512" s="226"/>
      <c r="EP1512" s="226"/>
      <c r="EQ1512" s="226"/>
      <c r="ER1512" s="226"/>
      <c r="ES1512" s="226"/>
      <c r="ET1512" s="226"/>
      <c r="EU1512" s="226"/>
      <c r="EV1512" s="226"/>
      <c r="EW1512" s="226"/>
      <c r="EX1512" s="226"/>
      <c r="EY1512" s="226"/>
      <c r="EZ1512" s="226"/>
      <c r="FA1512" s="226"/>
      <c r="FB1512" s="226"/>
      <c r="FC1512" s="226"/>
      <c r="FD1512" s="226"/>
      <c r="FE1512" s="226"/>
      <c r="FF1512" s="226"/>
      <c r="FG1512" s="226"/>
      <c r="FH1512" s="226"/>
      <c r="FI1512" s="226"/>
      <c r="FJ1512" s="226"/>
      <c r="FK1512" s="226"/>
      <c r="FL1512" s="226"/>
      <c r="FM1512" s="226"/>
      <c r="FN1512" s="226"/>
      <c r="FO1512" s="226"/>
      <c r="FP1512" s="226"/>
      <c r="FQ1512" s="226"/>
      <c r="FR1512" s="226"/>
      <c r="FS1512" s="226"/>
      <c r="FT1512" s="226"/>
      <c r="FU1512" s="226"/>
      <c r="FV1512" s="226"/>
      <c r="FW1512" s="226"/>
      <c r="FX1512" s="226"/>
      <c r="FY1512" s="226"/>
      <c r="FZ1512" s="226"/>
      <c r="GA1512" s="226"/>
      <c r="GB1512" s="226"/>
      <c r="GC1512" s="226"/>
      <c r="GD1512" s="226"/>
      <c r="GE1512" s="226"/>
      <c r="GF1512" s="226"/>
      <c r="GG1512" s="226"/>
      <c r="GH1512" s="226"/>
      <c r="GI1512" s="226"/>
      <c r="GJ1512" s="226"/>
      <c r="GK1512" s="226"/>
      <c r="GL1512" s="226"/>
      <c r="GM1512" s="226"/>
      <c r="GN1512" s="226"/>
      <c r="GO1512" s="226"/>
      <c r="GP1512" s="226"/>
      <c r="GQ1512" s="226"/>
      <c r="GR1512" s="226"/>
      <c r="GS1512" s="226"/>
      <c r="GT1512" s="226"/>
      <c r="GU1512" s="226"/>
      <c r="GV1512" s="226"/>
      <c r="GW1512" s="226"/>
      <c r="GX1512" s="226"/>
      <c r="GY1512" s="226"/>
      <c r="GZ1512" s="226"/>
      <c r="HA1512" s="226"/>
      <c r="HB1512" s="226"/>
      <c r="HC1512" s="226"/>
      <c r="HD1512" s="226"/>
      <c r="HE1512" s="226"/>
      <c r="HF1512" s="226"/>
      <c r="HG1512" s="226"/>
      <c r="HH1512" s="226"/>
      <c r="HI1512" s="226"/>
      <c r="HJ1512" s="226"/>
      <c r="HK1512" s="226"/>
      <c r="HL1512" s="226"/>
      <c r="HM1512" s="226"/>
      <c r="HN1512" s="226"/>
      <c r="HO1512" s="226"/>
      <c r="HP1512" s="226"/>
      <c r="HQ1512" s="226"/>
      <c r="HR1512" s="226"/>
      <c r="HS1512" s="226"/>
      <c r="HT1512" s="226"/>
      <c r="HU1512" s="226"/>
      <c r="HV1512" s="226"/>
      <c r="HW1512" s="226"/>
      <c r="HX1512" s="226"/>
      <c r="HY1512" s="226"/>
      <c r="HZ1512" s="226"/>
      <c r="IA1512" s="226"/>
      <c r="IB1512" s="226"/>
      <c r="IC1512" s="226"/>
      <c r="ID1512" s="226"/>
      <c r="IE1512" s="226"/>
      <c r="IF1512" s="226"/>
      <c r="IG1512" s="226"/>
      <c r="IH1512" s="226"/>
      <c r="II1512" s="226"/>
      <c r="IJ1512" s="226"/>
      <c r="IK1512" s="226"/>
      <c r="IL1512" s="226"/>
      <c r="IM1512" s="226"/>
      <c r="IN1512" s="226"/>
      <c r="IO1512" s="226"/>
      <c r="IP1512" s="226"/>
      <c r="IQ1512" s="226"/>
      <c r="IR1512" s="226"/>
    </row>
    <row r="1513" spans="1:252" s="227" customFormat="1">
      <c r="A1513" s="324">
        <f>IF(C1513="","",COUNTA($C$4:C1513))</f>
        <v>189</v>
      </c>
      <c r="B1513" s="191" t="s">
        <v>1129</v>
      </c>
      <c r="C1513" s="190" t="s">
        <v>321</v>
      </c>
      <c r="D1513" s="190" t="s">
        <v>6</v>
      </c>
      <c r="E1513" s="191"/>
      <c r="F1513" s="191"/>
      <c r="G1513" s="190" t="s">
        <v>18</v>
      </c>
      <c r="H1513" s="194" t="str">
        <f>IF(I1513&lt;&gt;"",IF(I1513&lt;=3,"Đơn giản",IF(I1513&lt;=7,"Trung bình","Phức tạp")),"")</f>
        <v>Đơn giản</v>
      </c>
      <c r="I1513" s="310">
        <f>COUNTA(E1514:E1515)</f>
        <v>2</v>
      </c>
      <c r="J1513" s="178"/>
      <c r="K1513" s="226"/>
      <c r="L1513" s="226"/>
      <c r="M1513" s="179" t="str">
        <f>IF(E1513="","",SUBTOTAL(3,$E$5:E1513))</f>
        <v/>
      </c>
      <c r="N1513" s="226"/>
      <c r="O1513" s="226"/>
      <c r="P1513" s="226"/>
      <c r="Q1513" s="226"/>
      <c r="R1513" s="226"/>
      <c r="S1513" s="226"/>
      <c r="T1513" s="226"/>
      <c r="U1513" s="226"/>
      <c r="V1513" s="226"/>
      <c r="W1513" s="226"/>
      <c r="X1513" s="226"/>
      <c r="Y1513" s="226"/>
      <c r="Z1513" s="226"/>
      <c r="AA1513" s="226"/>
      <c r="AB1513" s="226"/>
      <c r="AC1513" s="226"/>
      <c r="AD1513" s="226"/>
      <c r="AE1513" s="226"/>
      <c r="AF1513" s="226"/>
      <c r="AG1513" s="226"/>
      <c r="AH1513" s="226"/>
      <c r="AI1513" s="226"/>
      <c r="AJ1513" s="226"/>
      <c r="AK1513" s="226"/>
      <c r="AL1513" s="226"/>
      <c r="AM1513" s="226"/>
      <c r="AN1513" s="226"/>
      <c r="AO1513" s="226"/>
      <c r="AP1513" s="226"/>
      <c r="AQ1513" s="226"/>
      <c r="AR1513" s="226"/>
      <c r="AS1513" s="226"/>
      <c r="AT1513" s="226"/>
      <c r="AU1513" s="226"/>
      <c r="AV1513" s="226"/>
      <c r="AW1513" s="226"/>
      <c r="AX1513" s="226"/>
      <c r="AY1513" s="226"/>
      <c r="AZ1513" s="226"/>
      <c r="BA1513" s="226"/>
      <c r="BB1513" s="226"/>
      <c r="BC1513" s="226"/>
      <c r="BD1513" s="226"/>
      <c r="BE1513" s="226"/>
      <c r="BF1513" s="226"/>
      <c r="BG1513" s="226"/>
      <c r="BH1513" s="226"/>
      <c r="BI1513" s="226"/>
      <c r="BJ1513" s="226"/>
      <c r="BK1513" s="226"/>
      <c r="BL1513" s="226"/>
      <c r="BM1513" s="226"/>
      <c r="BN1513" s="226"/>
      <c r="BO1513" s="226"/>
      <c r="BP1513" s="226"/>
      <c r="BQ1513" s="226"/>
      <c r="BR1513" s="226"/>
      <c r="BS1513" s="226"/>
      <c r="BT1513" s="226"/>
      <c r="BU1513" s="226"/>
      <c r="BV1513" s="226"/>
      <c r="BW1513" s="226"/>
      <c r="BX1513" s="226"/>
      <c r="BY1513" s="226"/>
      <c r="BZ1513" s="226"/>
      <c r="CA1513" s="226"/>
      <c r="CB1513" s="226"/>
      <c r="CC1513" s="226"/>
      <c r="CD1513" s="226"/>
      <c r="CE1513" s="226"/>
      <c r="CF1513" s="226"/>
      <c r="CG1513" s="226"/>
      <c r="CH1513" s="226"/>
      <c r="CI1513" s="226"/>
      <c r="CJ1513" s="226"/>
      <c r="CK1513" s="226"/>
      <c r="CL1513" s="226"/>
      <c r="CM1513" s="226"/>
      <c r="CN1513" s="226"/>
      <c r="CO1513" s="226"/>
      <c r="CP1513" s="226"/>
      <c r="CQ1513" s="226"/>
      <c r="CR1513" s="226"/>
      <c r="CS1513" s="226"/>
      <c r="CT1513" s="226"/>
      <c r="CU1513" s="226"/>
      <c r="CV1513" s="226"/>
      <c r="CW1513" s="226"/>
      <c r="CX1513" s="226"/>
      <c r="CY1513" s="226"/>
      <c r="CZ1513" s="226"/>
      <c r="DA1513" s="226"/>
      <c r="DB1513" s="226"/>
      <c r="DC1513" s="226"/>
      <c r="DD1513" s="226"/>
      <c r="DE1513" s="226"/>
      <c r="DF1513" s="226"/>
      <c r="DG1513" s="226"/>
      <c r="DH1513" s="226"/>
      <c r="DI1513" s="226"/>
      <c r="DJ1513" s="226"/>
      <c r="DK1513" s="226"/>
      <c r="DL1513" s="226"/>
      <c r="DM1513" s="226"/>
      <c r="DN1513" s="226"/>
      <c r="DO1513" s="226"/>
      <c r="DP1513" s="226"/>
      <c r="DQ1513" s="226"/>
      <c r="DR1513" s="226"/>
      <c r="DS1513" s="226"/>
      <c r="DT1513" s="226"/>
      <c r="DU1513" s="226"/>
      <c r="DV1513" s="226"/>
      <c r="DW1513" s="226"/>
      <c r="DX1513" s="226"/>
      <c r="DY1513" s="226"/>
      <c r="DZ1513" s="226"/>
      <c r="EA1513" s="226"/>
      <c r="EB1513" s="226"/>
      <c r="EC1513" s="226"/>
      <c r="ED1513" s="226"/>
      <c r="EE1513" s="226"/>
      <c r="EF1513" s="226"/>
      <c r="EG1513" s="226"/>
      <c r="EH1513" s="226"/>
      <c r="EI1513" s="226"/>
      <c r="EJ1513" s="226"/>
      <c r="EK1513" s="226"/>
      <c r="EL1513" s="226"/>
      <c r="EM1513" s="226"/>
      <c r="EN1513" s="226"/>
      <c r="EO1513" s="226"/>
      <c r="EP1513" s="226"/>
      <c r="EQ1513" s="226"/>
      <c r="ER1513" s="226"/>
      <c r="ES1513" s="226"/>
      <c r="ET1513" s="226"/>
      <c r="EU1513" s="226"/>
      <c r="EV1513" s="226"/>
      <c r="EW1513" s="226"/>
      <c r="EX1513" s="226"/>
      <c r="EY1513" s="226"/>
      <c r="EZ1513" s="226"/>
      <c r="FA1513" s="226"/>
      <c r="FB1513" s="226"/>
      <c r="FC1513" s="226"/>
      <c r="FD1513" s="226"/>
      <c r="FE1513" s="226"/>
      <c r="FF1513" s="226"/>
      <c r="FG1513" s="226"/>
      <c r="FH1513" s="226"/>
      <c r="FI1513" s="226"/>
      <c r="FJ1513" s="226"/>
      <c r="FK1513" s="226"/>
      <c r="FL1513" s="226"/>
      <c r="FM1513" s="226"/>
      <c r="FN1513" s="226"/>
      <c r="FO1513" s="226"/>
      <c r="FP1513" s="226"/>
      <c r="FQ1513" s="226"/>
      <c r="FR1513" s="226"/>
      <c r="FS1513" s="226"/>
      <c r="FT1513" s="226"/>
      <c r="FU1513" s="226"/>
      <c r="FV1513" s="226"/>
      <c r="FW1513" s="226"/>
      <c r="FX1513" s="226"/>
      <c r="FY1513" s="226"/>
      <c r="FZ1513" s="226"/>
      <c r="GA1513" s="226"/>
      <c r="GB1513" s="226"/>
      <c r="GC1513" s="226"/>
      <c r="GD1513" s="226"/>
      <c r="GE1513" s="226"/>
      <c r="GF1513" s="226"/>
      <c r="GG1513" s="226"/>
      <c r="GH1513" s="226"/>
      <c r="GI1513" s="226"/>
      <c r="GJ1513" s="226"/>
      <c r="GK1513" s="226"/>
      <c r="GL1513" s="226"/>
      <c r="GM1513" s="226"/>
      <c r="GN1513" s="226"/>
      <c r="GO1513" s="226"/>
      <c r="GP1513" s="226"/>
      <c r="GQ1513" s="226"/>
      <c r="GR1513" s="226"/>
      <c r="GS1513" s="226"/>
      <c r="GT1513" s="226"/>
      <c r="GU1513" s="226"/>
      <c r="GV1513" s="226"/>
      <c r="GW1513" s="226"/>
      <c r="GX1513" s="226"/>
      <c r="GY1513" s="226"/>
      <c r="GZ1513" s="226"/>
      <c r="HA1513" s="226"/>
      <c r="HB1513" s="226"/>
      <c r="HC1513" s="226"/>
      <c r="HD1513" s="226"/>
      <c r="HE1513" s="226"/>
      <c r="HF1513" s="226"/>
      <c r="HG1513" s="226"/>
      <c r="HH1513" s="226"/>
      <c r="HI1513" s="226"/>
      <c r="HJ1513" s="226"/>
      <c r="HK1513" s="226"/>
      <c r="HL1513" s="226"/>
      <c r="HM1513" s="226"/>
      <c r="HN1513" s="226"/>
      <c r="HO1513" s="226"/>
      <c r="HP1513" s="226"/>
      <c r="HQ1513" s="226"/>
      <c r="HR1513" s="226"/>
      <c r="HS1513" s="226"/>
      <c r="HT1513" s="226"/>
      <c r="HU1513" s="226"/>
      <c r="HV1513" s="226"/>
      <c r="HW1513" s="226"/>
      <c r="HX1513" s="226"/>
      <c r="HY1513" s="226"/>
      <c r="HZ1513" s="226"/>
      <c r="IA1513" s="226"/>
      <c r="IB1513" s="226"/>
      <c r="IC1513" s="226"/>
      <c r="ID1513" s="226"/>
      <c r="IE1513" s="226"/>
      <c r="IF1513" s="226"/>
      <c r="IG1513" s="226"/>
      <c r="IH1513" s="226"/>
      <c r="II1513" s="226"/>
      <c r="IJ1513" s="226"/>
      <c r="IK1513" s="226"/>
      <c r="IL1513" s="226"/>
      <c r="IM1513" s="226"/>
    </row>
    <row r="1514" spans="1:252" s="227" customFormat="1">
      <c r="A1514" s="323"/>
      <c r="B1514" s="198"/>
      <c r="C1514" s="329"/>
      <c r="D1514" s="207"/>
      <c r="E1514" s="199" t="s">
        <v>1130</v>
      </c>
      <c r="F1514" s="199"/>
      <c r="G1514" s="199"/>
      <c r="H1514" s="208"/>
      <c r="I1514" s="208"/>
      <c r="J1514" s="226"/>
      <c r="K1514" s="226"/>
      <c r="L1514" s="226"/>
      <c r="M1514" s="179">
        <v>1326</v>
      </c>
      <c r="N1514" s="226"/>
      <c r="O1514" s="226"/>
      <c r="P1514" s="226"/>
      <c r="Q1514" s="226"/>
      <c r="R1514" s="226"/>
      <c r="S1514" s="226"/>
      <c r="T1514" s="226"/>
      <c r="U1514" s="226"/>
      <c r="V1514" s="226"/>
      <c r="W1514" s="226"/>
      <c r="X1514" s="226"/>
      <c r="Y1514" s="226"/>
      <c r="Z1514" s="226"/>
      <c r="AA1514" s="226"/>
      <c r="AB1514" s="226"/>
      <c r="AC1514" s="226"/>
      <c r="AD1514" s="226"/>
      <c r="AE1514" s="226"/>
      <c r="AF1514" s="226"/>
      <c r="AG1514" s="226"/>
      <c r="AH1514" s="226"/>
      <c r="AI1514" s="226"/>
      <c r="AJ1514" s="226"/>
      <c r="AK1514" s="226"/>
      <c r="AL1514" s="226"/>
      <c r="AM1514" s="226"/>
      <c r="AN1514" s="226"/>
      <c r="AO1514" s="226"/>
      <c r="AP1514" s="226"/>
      <c r="AQ1514" s="226"/>
      <c r="AR1514" s="226"/>
      <c r="AS1514" s="226"/>
      <c r="AT1514" s="226"/>
      <c r="AU1514" s="226"/>
      <c r="AV1514" s="226"/>
      <c r="AW1514" s="226"/>
      <c r="AX1514" s="226"/>
      <c r="AY1514" s="226"/>
      <c r="AZ1514" s="226"/>
      <c r="BA1514" s="226"/>
      <c r="BB1514" s="226"/>
      <c r="BC1514" s="226"/>
      <c r="BD1514" s="226"/>
      <c r="BE1514" s="226"/>
      <c r="BF1514" s="226"/>
      <c r="BG1514" s="226"/>
      <c r="BH1514" s="226"/>
      <c r="BI1514" s="226"/>
      <c r="BJ1514" s="226"/>
      <c r="BK1514" s="226"/>
      <c r="BL1514" s="226"/>
      <c r="BM1514" s="226"/>
      <c r="BN1514" s="226"/>
      <c r="BO1514" s="226"/>
      <c r="BP1514" s="226"/>
      <c r="BQ1514" s="226"/>
      <c r="BR1514" s="226"/>
      <c r="BS1514" s="226"/>
      <c r="BT1514" s="226"/>
      <c r="BU1514" s="226"/>
      <c r="BV1514" s="226"/>
      <c r="BW1514" s="226"/>
      <c r="BX1514" s="226"/>
      <c r="BY1514" s="226"/>
      <c r="BZ1514" s="226"/>
      <c r="CA1514" s="226"/>
      <c r="CB1514" s="226"/>
      <c r="CC1514" s="226"/>
      <c r="CD1514" s="226"/>
      <c r="CE1514" s="226"/>
      <c r="CF1514" s="226"/>
      <c r="CG1514" s="226"/>
      <c r="CH1514" s="226"/>
      <c r="CI1514" s="226"/>
      <c r="CJ1514" s="226"/>
      <c r="CK1514" s="226"/>
      <c r="CL1514" s="226"/>
      <c r="CM1514" s="226"/>
      <c r="CN1514" s="226"/>
      <c r="CO1514" s="226"/>
      <c r="CP1514" s="226"/>
      <c r="CQ1514" s="226"/>
      <c r="CR1514" s="226"/>
      <c r="CS1514" s="226"/>
      <c r="CT1514" s="226"/>
      <c r="CU1514" s="226"/>
      <c r="CV1514" s="226"/>
      <c r="CW1514" s="226"/>
      <c r="CX1514" s="226"/>
      <c r="CY1514" s="226"/>
      <c r="CZ1514" s="226"/>
      <c r="DA1514" s="226"/>
      <c r="DB1514" s="226"/>
      <c r="DC1514" s="226"/>
      <c r="DD1514" s="226"/>
      <c r="DE1514" s="226"/>
      <c r="DF1514" s="226"/>
      <c r="DG1514" s="226"/>
      <c r="DH1514" s="226"/>
      <c r="DI1514" s="226"/>
      <c r="DJ1514" s="226"/>
      <c r="DK1514" s="226"/>
      <c r="DL1514" s="226"/>
      <c r="DM1514" s="226"/>
      <c r="DN1514" s="226"/>
      <c r="DO1514" s="226"/>
      <c r="DP1514" s="226"/>
      <c r="DQ1514" s="226"/>
      <c r="DR1514" s="226"/>
      <c r="DS1514" s="226"/>
      <c r="DT1514" s="226"/>
      <c r="DU1514" s="226"/>
      <c r="DV1514" s="226"/>
      <c r="DW1514" s="226"/>
      <c r="DX1514" s="226"/>
      <c r="DY1514" s="226"/>
      <c r="DZ1514" s="226"/>
      <c r="EA1514" s="226"/>
      <c r="EB1514" s="226"/>
      <c r="EC1514" s="226"/>
      <c r="ED1514" s="226"/>
      <c r="EE1514" s="226"/>
      <c r="EF1514" s="226"/>
      <c r="EG1514" s="226"/>
      <c r="EH1514" s="226"/>
      <c r="EI1514" s="226"/>
      <c r="EJ1514" s="226"/>
      <c r="EK1514" s="226"/>
      <c r="EL1514" s="226"/>
      <c r="EM1514" s="226"/>
      <c r="EN1514" s="226"/>
      <c r="EO1514" s="226"/>
      <c r="EP1514" s="226"/>
      <c r="EQ1514" s="226"/>
      <c r="ER1514" s="226"/>
      <c r="ES1514" s="226"/>
      <c r="ET1514" s="226"/>
      <c r="EU1514" s="226"/>
      <c r="EV1514" s="226"/>
      <c r="EW1514" s="226"/>
      <c r="EX1514" s="226"/>
      <c r="EY1514" s="226"/>
      <c r="EZ1514" s="226"/>
      <c r="FA1514" s="226"/>
      <c r="FB1514" s="226"/>
      <c r="FC1514" s="226"/>
      <c r="FD1514" s="226"/>
      <c r="FE1514" s="226"/>
      <c r="FF1514" s="226"/>
      <c r="FG1514" s="226"/>
      <c r="FH1514" s="226"/>
      <c r="FI1514" s="226"/>
      <c r="FJ1514" s="226"/>
      <c r="FK1514" s="226"/>
      <c r="FL1514" s="226"/>
      <c r="FM1514" s="226"/>
      <c r="FN1514" s="226"/>
      <c r="FO1514" s="226"/>
      <c r="FP1514" s="226"/>
      <c r="FQ1514" s="226"/>
      <c r="FR1514" s="226"/>
      <c r="FS1514" s="226"/>
      <c r="FT1514" s="226"/>
      <c r="FU1514" s="226"/>
      <c r="FV1514" s="226"/>
      <c r="FW1514" s="226"/>
      <c r="FX1514" s="226"/>
      <c r="FY1514" s="226"/>
      <c r="FZ1514" s="226"/>
      <c r="GA1514" s="226"/>
      <c r="GB1514" s="226"/>
      <c r="GC1514" s="226"/>
      <c r="GD1514" s="226"/>
      <c r="GE1514" s="226"/>
      <c r="GF1514" s="226"/>
      <c r="GG1514" s="226"/>
      <c r="GH1514" s="226"/>
      <c r="GI1514" s="226"/>
      <c r="GJ1514" s="226"/>
      <c r="GK1514" s="226"/>
      <c r="GL1514" s="226"/>
      <c r="GM1514" s="226"/>
      <c r="GN1514" s="226"/>
      <c r="GO1514" s="226"/>
      <c r="GP1514" s="226"/>
      <c r="GQ1514" s="226"/>
      <c r="GR1514" s="226"/>
      <c r="GS1514" s="226"/>
      <c r="GT1514" s="226"/>
      <c r="GU1514" s="226"/>
      <c r="GV1514" s="226"/>
      <c r="GW1514" s="226"/>
      <c r="GX1514" s="226"/>
      <c r="GY1514" s="226"/>
      <c r="GZ1514" s="226"/>
      <c r="HA1514" s="226"/>
      <c r="HB1514" s="226"/>
      <c r="HC1514" s="226"/>
      <c r="HD1514" s="226"/>
      <c r="HE1514" s="226"/>
      <c r="HF1514" s="226"/>
      <c r="HG1514" s="226"/>
      <c r="HH1514" s="226"/>
      <c r="HI1514" s="226"/>
      <c r="HJ1514" s="226"/>
      <c r="HK1514" s="226"/>
      <c r="HL1514" s="226"/>
      <c r="HM1514" s="226"/>
      <c r="HN1514" s="226"/>
      <c r="HO1514" s="226"/>
      <c r="HP1514" s="226"/>
      <c r="HQ1514" s="226"/>
      <c r="HR1514" s="226"/>
      <c r="HS1514" s="226"/>
      <c r="HT1514" s="226"/>
      <c r="HU1514" s="226"/>
      <c r="HV1514" s="226"/>
      <c r="HW1514" s="226"/>
      <c r="HX1514" s="226"/>
      <c r="HY1514" s="226"/>
      <c r="HZ1514" s="226"/>
      <c r="IA1514" s="226"/>
      <c r="IB1514" s="226"/>
      <c r="IC1514" s="226"/>
      <c r="ID1514" s="226"/>
      <c r="IE1514" s="226"/>
      <c r="IF1514" s="226"/>
      <c r="IG1514" s="226"/>
      <c r="IH1514" s="226"/>
      <c r="II1514" s="226"/>
      <c r="IJ1514" s="226"/>
      <c r="IK1514" s="226"/>
      <c r="IL1514" s="226"/>
      <c r="IM1514" s="226"/>
      <c r="IN1514" s="226"/>
      <c r="IO1514" s="226"/>
      <c r="IP1514" s="226"/>
      <c r="IQ1514" s="226"/>
      <c r="IR1514" s="226"/>
    </row>
    <row r="1515" spans="1:252" s="227" customFormat="1">
      <c r="A1515" s="323"/>
      <c r="B1515" s="198"/>
      <c r="C1515" s="329"/>
      <c r="D1515" s="207"/>
      <c r="E1515" s="199" t="s">
        <v>1131</v>
      </c>
      <c r="F1515" s="199"/>
      <c r="G1515" s="199"/>
      <c r="H1515" s="208"/>
      <c r="I1515" s="208"/>
      <c r="J1515" s="226"/>
      <c r="K1515" s="226"/>
      <c r="L1515" s="226"/>
      <c r="M1515" s="179">
        <f>IF(E1515="","",SUBTOTAL(3,$E$5:E1515))</f>
        <v>1287</v>
      </c>
      <c r="N1515" s="226"/>
      <c r="O1515" s="226"/>
      <c r="P1515" s="226"/>
      <c r="Q1515" s="226"/>
      <c r="R1515" s="226"/>
      <c r="S1515" s="226"/>
      <c r="T1515" s="226"/>
      <c r="U1515" s="226"/>
      <c r="V1515" s="226"/>
      <c r="W1515" s="226"/>
      <c r="X1515" s="226"/>
      <c r="Y1515" s="226"/>
      <c r="Z1515" s="226"/>
      <c r="AA1515" s="226"/>
      <c r="AB1515" s="226"/>
      <c r="AC1515" s="226"/>
      <c r="AD1515" s="226"/>
      <c r="AE1515" s="226"/>
      <c r="AF1515" s="226"/>
      <c r="AG1515" s="226"/>
      <c r="AH1515" s="226"/>
      <c r="AI1515" s="226"/>
      <c r="AJ1515" s="226"/>
      <c r="AK1515" s="226"/>
      <c r="AL1515" s="226"/>
      <c r="AM1515" s="226"/>
      <c r="AN1515" s="226"/>
      <c r="AO1515" s="226"/>
      <c r="AP1515" s="226"/>
      <c r="AQ1515" s="226"/>
      <c r="AR1515" s="226"/>
      <c r="AS1515" s="226"/>
      <c r="AT1515" s="226"/>
      <c r="AU1515" s="226"/>
      <c r="AV1515" s="226"/>
      <c r="AW1515" s="226"/>
      <c r="AX1515" s="226"/>
      <c r="AY1515" s="226"/>
      <c r="AZ1515" s="226"/>
      <c r="BA1515" s="226"/>
      <c r="BB1515" s="226"/>
      <c r="BC1515" s="226"/>
      <c r="BD1515" s="226"/>
      <c r="BE1515" s="226"/>
      <c r="BF1515" s="226"/>
      <c r="BG1515" s="226"/>
      <c r="BH1515" s="226"/>
      <c r="BI1515" s="226"/>
      <c r="BJ1515" s="226"/>
      <c r="BK1515" s="226"/>
      <c r="BL1515" s="226"/>
      <c r="BM1515" s="226"/>
      <c r="BN1515" s="226"/>
      <c r="BO1515" s="226"/>
      <c r="BP1515" s="226"/>
      <c r="BQ1515" s="226"/>
      <c r="BR1515" s="226"/>
      <c r="BS1515" s="226"/>
      <c r="BT1515" s="226"/>
      <c r="BU1515" s="226"/>
      <c r="BV1515" s="226"/>
      <c r="BW1515" s="226"/>
      <c r="BX1515" s="226"/>
      <c r="BY1515" s="226"/>
      <c r="BZ1515" s="226"/>
      <c r="CA1515" s="226"/>
      <c r="CB1515" s="226"/>
      <c r="CC1515" s="226"/>
      <c r="CD1515" s="226"/>
      <c r="CE1515" s="226"/>
      <c r="CF1515" s="226"/>
      <c r="CG1515" s="226"/>
      <c r="CH1515" s="226"/>
      <c r="CI1515" s="226"/>
      <c r="CJ1515" s="226"/>
      <c r="CK1515" s="226"/>
      <c r="CL1515" s="226"/>
      <c r="CM1515" s="226"/>
      <c r="CN1515" s="226"/>
      <c r="CO1515" s="226"/>
      <c r="CP1515" s="226"/>
      <c r="CQ1515" s="226"/>
      <c r="CR1515" s="226"/>
      <c r="CS1515" s="226"/>
      <c r="CT1515" s="226"/>
      <c r="CU1515" s="226"/>
      <c r="CV1515" s="226"/>
      <c r="CW1515" s="226"/>
      <c r="CX1515" s="226"/>
      <c r="CY1515" s="226"/>
      <c r="CZ1515" s="226"/>
      <c r="DA1515" s="226"/>
      <c r="DB1515" s="226"/>
      <c r="DC1515" s="226"/>
      <c r="DD1515" s="226"/>
      <c r="DE1515" s="226"/>
      <c r="DF1515" s="226"/>
      <c r="DG1515" s="226"/>
      <c r="DH1515" s="226"/>
      <c r="DI1515" s="226"/>
      <c r="DJ1515" s="226"/>
      <c r="DK1515" s="226"/>
      <c r="DL1515" s="226"/>
      <c r="DM1515" s="226"/>
      <c r="DN1515" s="226"/>
      <c r="DO1515" s="226"/>
      <c r="DP1515" s="226"/>
      <c r="DQ1515" s="226"/>
      <c r="DR1515" s="226"/>
      <c r="DS1515" s="226"/>
      <c r="DT1515" s="226"/>
      <c r="DU1515" s="226"/>
      <c r="DV1515" s="226"/>
      <c r="DW1515" s="226"/>
      <c r="DX1515" s="226"/>
      <c r="DY1515" s="226"/>
      <c r="DZ1515" s="226"/>
      <c r="EA1515" s="226"/>
      <c r="EB1515" s="226"/>
      <c r="EC1515" s="226"/>
      <c r="ED1515" s="226"/>
      <c r="EE1515" s="226"/>
      <c r="EF1515" s="226"/>
      <c r="EG1515" s="226"/>
      <c r="EH1515" s="226"/>
      <c r="EI1515" s="226"/>
      <c r="EJ1515" s="226"/>
      <c r="EK1515" s="226"/>
      <c r="EL1515" s="226"/>
      <c r="EM1515" s="226"/>
      <c r="EN1515" s="226"/>
      <c r="EO1515" s="226"/>
      <c r="EP1515" s="226"/>
      <c r="EQ1515" s="226"/>
      <c r="ER1515" s="226"/>
      <c r="ES1515" s="226"/>
      <c r="ET1515" s="226"/>
      <c r="EU1515" s="226"/>
      <c r="EV1515" s="226"/>
      <c r="EW1515" s="226"/>
      <c r="EX1515" s="226"/>
      <c r="EY1515" s="226"/>
      <c r="EZ1515" s="226"/>
      <c r="FA1515" s="226"/>
      <c r="FB1515" s="226"/>
      <c r="FC1515" s="226"/>
      <c r="FD1515" s="226"/>
      <c r="FE1515" s="226"/>
      <c r="FF1515" s="226"/>
      <c r="FG1515" s="226"/>
      <c r="FH1515" s="226"/>
      <c r="FI1515" s="226"/>
      <c r="FJ1515" s="226"/>
      <c r="FK1515" s="226"/>
      <c r="FL1515" s="226"/>
      <c r="FM1515" s="226"/>
      <c r="FN1515" s="226"/>
      <c r="FO1515" s="226"/>
      <c r="FP1515" s="226"/>
      <c r="FQ1515" s="226"/>
      <c r="FR1515" s="226"/>
      <c r="FS1515" s="226"/>
      <c r="FT1515" s="226"/>
      <c r="FU1515" s="226"/>
      <c r="FV1515" s="226"/>
      <c r="FW1515" s="226"/>
      <c r="FX1515" s="226"/>
      <c r="FY1515" s="226"/>
      <c r="FZ1515" s="226"/>
      <c r="GA1515" s="226"/>
      <c r="GB1515" s="226"/>
      <c r="GC1515" s="226"/>
      <c r="GD1515" s="226"/>
      <c r="GE1515" s="226"/>
      <c r="GF1515" s="226"/>
      <c r="GG1515" s="226"/>
      <c r="GH1515" s="226"/>
      <c r="GI1515" s="226"/>
      <c r="GJ1515" s="226"/>
      <c r="GK1515" s="226"/>
      <c r="GL1515" s="226"/>
      <c r="GM1515" s="226"/>
      <c r="GN1515" s="226"/>
      <c r="GO1515" s="226"/>
      <c r="GP1515" s="226"/>
      <c r="GQ1515" s="226"/>
      <c r="GR1515" s="226"/>
      <c r="GS1515" s="226"/>
      <c r="GT1515" s="226"/>
      <c r="GU1515" s="226"/>
      <c r="GV1515" s="226"/>
      <c r="GW1515" s="226"/>
      <c r="GX1515" s="226"/>
      <c r="GY1515" s="226"/>
      <c r="GZ1515" s="226"/>
      <c r="HA1515" s="226"/>
      <c r="HB1515" s="226"/>
      <c r="HC1515" s="226"/>
      <c r="HD1515" s="226"/>
      <c r="HE1515" s="226"/>
      <c r="HF1515" s="226"/>
      <c r="HG1515" s="226"/>
      <c r="HH1515" s="226"/>
      <c r="HI1515" s="226"/>
      <c r="HJ1515" s="226"/>
      <c r="HK1515" s="226"/>
      <c r="HL1515" s="226"/>
      <c r="HM1515" s="226"/>
      <c r="HN1515" s="226"/>
      <c r="HO1515" s="226"/>
      <c r="HP1515" s="226"/>
      <c r="HQ1515" s="226"/>
      <c r="HR1515" s="226"/>
      <c r="HS1515" s="226"/>
      <c r="HT1515" s="226"/>
      <c r="HU1515" s="226"/>
      <c r="HV1515" s="226"/>
      <c r="HW1515" s="226"/>
      <c r="HX1515" s="226"/>
      <c r="HY1515" s="226"/>
      <c r="HZ1515" s="226"/>
      <c r="IA1515" s="226"/>
      <c r="IB1515" s="226"/>
      <c r="IC1515" s="226"/>
      <c r="ID1515" s="226"/>
      <c r="IE1515" s="226"/>
      <c r="IF1515" s="226"/>
      <c r="IG1515" s="226"/>
      <c r="IH1515" s="226"/>
      <c r="II1515" s="226"/>
      <c r="IJ1515" s="226"/>
      <c r="IK1515" s="226"/>
      <c r="IL1515" s="226"/>
      <c r="IM1515" s="226"/>
      <c r="IN1515" s="226"/>
      <c r="IO1515" s="226"/>
      <c r="IP1515" s="226"/>
      <c r="IQ1515" s="226"/>
      <c r="IR1515" s="226"/>
    </row>
    <row r="1516" spans="1:252" s="227" customFormat="1">
      <c r="A1516" s="324">
        <f>IF(C1516="","",COUNTA($C$4:C1516))</f>
        <v>190</v>
      </c>
      <c r="B1516" s="191" t="s">
        <v>1132</v>
      </c>
      <c r="C1516" s="190" t="s">
        <v>321</v>
      </c>
      <c r="D1516" s="190" t="s">
        <v>6</v>
      </c>
      <c r="E1516" s="191"/>
      <c r="F1516" s="191"/>
      <c r="G1516" s="190" t="s">
        <v>18</v>
      </c>
      <c r="H1516" s="194" t="str">
        <f>IF(I1516&lt;&gt;"",IF(I1516&lt;=3,"Đơn giản",IF(I1516&lt;=7,"Trung bình","Phức tạp")),"")</f>
        <v>Đơn giản</v>
      </c>
      <c r="I1516" s="310">
        <f>COUNTA(E1517:E1519)</f>
        <v>3</v>
      </c>
      <c r="J1516" s="226"/>
      <c r="K1516" s="226"/>
      <c r="L1516" s="226"/>
      <c r="M1516" s="179" t="str">
        <f>IF(E1516="","",SUBTOTAL(3,$E$5:E1516))</f>
        <v/>
      </c>
      <c r="N1516" s="226"/>
      <c r="O1516" s="226"/>
      <c r="P1516" s="226"/>
      <c r="Q1516" s="226"/>
      <c r="R1516" s="226"/>
      <c r="S1516" s="226"/>
      <c r="T1516" s="226"/>
      <c r="U1516" s="226"/>
      <c r="V1516" s="226"/>
      <c r="W1516" s="226"/>
      <c r="X1516" s="226"/>
      <c r="Y1516" s="226"/>
      <c r="Z1516" s="226"/>
      <c r="AA1516" s="226"/>
      <c r="AB1516" s="226"/>
      <c r="AC1516" s="226"/>
      <c r="AD1516" s="226"/>
      <c r="AE1516" s="226"/>
      <c r="AF1516" s="226"/>
      <c r="AG1516" s="226"/>
      <c r="AH1516" s="226"/>
      <c r="AI1516" s="226"/>
      <c r="AJ1516" s="226"/>
      <c r="AK1516" s="226"/>
      <c r="AL1516" s="226"/>
      <c r="AM1516" s="226"/>
      <c r="AN1516" s="226"/>
      <c r="AO1516" s="226"/>
      <c r="AP1516" s="226"/>
      <c r="AQ1516" s="226"/>
      <c r="AR1516" s="226"/>
      <c r="AS1516" s="226"/>
      <c r="AT1516" s="226"/>
      <c r="AU1516" s="226"/>
      <c r="AV1516" s="226"/>
      <c r="AW1516" s="226"/>
      <c r="AX1516" s="226"/>
      <c r="AY1516" s="226"/>
      <c r="AZ1516" s="226"/>
      <c r="BA1516" s="226"/>
      <c r="BB1516" s="226"/>
      <c r="BC1516" s="226"/>
      <c r="BD1516" s="226"/>
      <c r="BE1516" s="226"/>
      <c r="BF1516" s="226"/>
      <c r="BG1516" s="226"/>
      <c r="BH1516" s="226"/>
      <c r="BI1516" s="226"/>
      <c r="BJ1516" s="226"/>
      <c r="BK1516" s="226"/>
      <c r="BL1516" s="226"/>
      <c r="BM1516" s="226"/>
      <c r="BN1516" s="226"/>
      <c r="BO1516" s="226"/>
      <c r="BP1516" s="226"/>
      <c r="BQ1516" s="226"/>
      <c r="BR1516" s="226"/>
      <c r="BS1516" s="226"/>
      <c r="BT1516" s="226"/>
      <c r="BU1516" s="226"/>
      <c r="BV1516" s="226"/>
      <c r="BW1516" s="226"/>
      <c r="BX1516" s="226"/>
      <c r="BY1516" s="226"/>
      <c r="BZ1516" s="226"/>
      <c r="CA1516" s="226"/>
      <c r="CB1516" s="226"/>
      <c r="CC1516" s="226"/>
      <c r="CD1516" s="226"/>
      <c r="CE1516" s="226"/>
      <c r="CF1516" s="226"/>
      <c r="CG1516" s="226"/>
      <c r="CH1516" s="226"/>
      <c r="CI1516" s="226"/>
      <c r="CJ1516" s="226"/>
      <c r="CK1516" s="226"/>
      <c r="CL1516" s="226"/>
      <c r="CM1516" s="226"/>
      <c r="CN1516" s="226"/>
      <c r="CO1516" s="226"/>
      <c r="CP1516" s="226"/>
      <c r="CQ1516" s="226"/>
      <c r="CR1516" s="226"/>
      <c r="CS1516" s="226"/>
      <c r="CT1516" s="226"/>
      <c r="CU1516" s="226"/>
      <c r="CV1516" s="226"/>
      <c r="CW1516" s="226"/>
      <c r="CX1516" s="226"/>
      <c r="CY1516" s="226"/>
      <c r="CZ1516" s="226"/>
      <c r="DA1516" s="226"/>
      <c r="DB1516" s="226"/>
      <c r="DC1516" s="226"/>
      <c r="DD1516" s="226"/>
      <c r="DE1516" s="226"/>
      <c r="DF1516" s="226"/>
      <c r="DG1516" s="226"/>
      <c r="DH1516" s="226"/>
      <c r="DI1516" s="226"/>
      <c r="DJ1516" s="226"/>
      <c r="DK1516" s="226"/>
      <c r="DL1516" s="226"/>
      <c r="DM1516" s="226"/>
      <c r="DN1516" s="226"/>
      <c r="DO1516" s="226"/>
      <c r="DP1516" s="226"/>
      <c r="DQ1516" s="226"/>
      <c r="DR1516" s="226"/>
      <c r="DS1516" s="226"/>
      <c r="DT1516" s="226"/>
      <c r="DU1516" s="226"/>
      <c r="DV1516" s="226"/>
      <c r="DW1516" s="226"/>
      <c r="DX1516" s="226"/>
      <c r="DY1516" s="226"/>
      <c r="DZ1516" s="226"/>
      <c r="EA1516" s="226"/>
      <c r="EB1516" s="226"/>
      <c r="EC1516" s="226"/>
      <c r="ED1516" s="226"/>
      <c r="EE1516" s="226"/>
      <c r="EF1516" s="226"/>
      <c r="EG1516" s="226"/>
      <c r="EH1516" s="226"/>
      <c r="EI1516" s="226"/>
      <c r="EJ1516" s="226"/>
      <c r="EK1516" s="226"/>
      <c r="EL1516" s="226"/>
      <c r="EM1516" s="226"/>
      <c r="EN1516" s="226"/>
      <c r="EO1516" s="226"/>
      <c r="EP1516" s="226"/>
      <c r="EQ1516" s="226"/>
      <c r="ER1516" s="226"/>
      <c r="ES1516" s="226"/>
      <c r="ET1516" s="226"/>
      <c r="EU1516" s="226"/>
      <c r="EV1516" s="226"/>
      <c r="EW1516" s="226"/>
      <c r="EX1516" s="226"/>
      <c r="EY1516" s="226"/>
      <c r="EZ1516" s="226"/>
      <c r="FA1516" s="226"/>
      <c r="FB1516" s="226"/>
      <c r="FC1516" s="226"/>
      <c r="FD1516" s="226"/>
      <c r="FE1516" s="226"/>
      <c r="FF1516" s="226"/>
      <c r="FG1516" s="226"/>
      <c r="FH1516" s="226"/>
      <c r="FI1516" s="226"/>
      <c r="FJ1516" s="226"/>
      <c r="FK1516" s="226"/>
      <c r="FL1516" s="226"/>
      <c r="FM1516" s="226"/>
      <c r="FN1516" s="226"/>
      <c r="FO1516" s="226"/>
      <c r="FP1516" s="226"/>
      <c r="FQ1516" s="226"/>
      <c r="FR1516" s="226"/>
      <c r="FS1516" s="226"/>
      <c r="FT1516" s="226"/>
      <c r="FU1516" s="226"/>
      <c r="FV1516" s="226"/>
      <c r="FW1516" s="226"/>
      <c r="FX1516" s="226"/>
      <c r="FY1516" s="226"/>
      <c r="FZ1516" s="226"/>
      <c r="GA1516" s="226"/>
      <c r="GB1516" s="226"/>
      <c r="GC1516" s="226"/>
      <c r="GD1516" s="226"/>
      <c r="GE1516" s="226"/>
      <c r="GF1516" s="226"/>
      <c r="GG1516" s="226"/>
      <c r="GH1516" s="226"/>
      <c r="GI1516" s="226"/>
      <c r="GJ1516" s="226"/>
      <c r="GK1516" s="226"/>
      <c r="GL1516" s="226"/>
      <c r="GM1516" s="226"/>
      <c r="GN1516" s="226"/>
      <c r="GO1516" s="226"/>
      <c r="GP1516" s="226"/>
      <c r="GQ1516" s="226"/>
      <c r="GR1516" s="226"/>
      <c r="GS1516" s="226"/>
      <c r="GT1516" s="226"/>
      <c r="GU1516" s="226"/>
      <c r="GV1516" s="226"/>
      <c r="GW1516" s="226"/>
      <c r="GX1516" s="226"/>
      <c r="GY1516" s="226"/>
      <c r="GZ1516" s="226"/>
      <c r="HA1516" s="226"/>
      <c r="HB1516" s="226"/>
      <c r="HC1516" s="226"/>
      <c r="HD1516" s="226"/>
      <c r="HE1516" s="226"/>
      <c r="HF1516" s="226"/>
      <c r="HG1516" s="226"/>
      <c r="HH1516" s="226"/>
      <c r="HI1516" s="226"/>
      <c r="HJ1516" s="226"/>
      <c r="HK1516" s="226"/>
      <c r="HL1516" s="226"/>
      <c r="HM1516" s="226"/>
      <c r="HN1516" s="226"/>
      <c r="HO1516" s="226"/>
      <c r="HP1516" s="226"/>
      <c r="HQ1516" s="226"/>
      <c r="HR1516" s="226"/>
      <c r="HS1516" s="226"/>
      <c r="HT1516" s="226"/>
      <c r="HU1516" s="226"/>
      <c r="HV1516" s="226"/>
      <c r="HW1516" s="226"/>
      <c r="HX1516" s="226"/>
      <c r="HY1516" s="226"/>
      <c r="HZ1516" s="226"/>
      <c r="IA1516" s="226"/>
      <c r="IB1516" s="226"/>
      <c r="IC1516" s="226"/>
      <c r="ID1516" s="226"/>
      <c r="IE1516" s="226"/>
      <c r="IF1516" s="226"/>
      <c r="IG1516" s="226"/>
      <c r="IH1516" s="226"/>
      <c r="II1516" s="226"/>
      <c r="IJ1516" s="226"/>
      <c r="IK1516" s="226"/>
      <c r="IL1516" s="226"/>
      <c r="IM1516" s="226"/>
      <c r="IN1516" s="226"/>
      <c r="IO1516" s="226"/>
      <c r="IP1516" s="226"/>
      <c r="IQ1516" s="226"/>
      <c r="IR1516" s="226"/>
    </row>
    <row r="1517" spans="1:252" s="227" customFormat="1" ht="33.6">
      <c r="A1517" s="323"/>
      <c r="B1517" s="198"/>
      <c r="C1517" s="329"/>
      <c r="D1517" s="207"/>
      <c r="E1517" s="199" t="s">
        <v>1133</v>
      </c>
      <c r="F1517" s="199"/>
      <c r="G1517" s="199"/>
      <c r="H1517" s="208"/>
      <c r="I1517" s="207"/>
      <c r="J1517" s="178"/>
      <c r="K1517" s="226"/>
      <c r="L1517" s="226"/>
      <c r="M1517" s="179">
        <f>IF(E1517="","",SUBTOTAL(3,$E$5:E1517))</f>
        <v>1288</v>
      </c>
      <c r="N1517" s="226"/>
      <c r="O1517" s="226"/>
      <c r="P1517" s="226"/>
      <c r="Q1517" s="226"/>
      <c r="R1517" s="226"/>
      <c r="S1517" s="226"/>
      <c r="T1517" s="226"/>
      <c r="U1517" s="226"/>
      <c r="V1517" s="226"/>
      <c r="W1517" s="226"/>
      <c r="X1517" s="226"/>
      <c r="Y1517" s="226"/>
      <c r="Z1517" s="226"/>
      <c r="AA1517" s="226"/>
      <c r="AB1517" s="226"/>
      <c r="AC1517" s="226"/>
      <c r="AD1517" s="226"/>
      <c r="AE1517" s="226"/>
      <c r="AF1517" s="226"/>
      <c r="AG1517" s="226"/>
      <c r="AH1517" s="226"/>
      <c r="AI1517" s="226"/>
      <c r="AJ1517" s="226"/>
      <c r="AK1517" s="226"/>
      <c r="AL1517" s="226"/>
      <c r="AM1517" s="226"/>
      <c r="AN1517" s="226"/>
      <c r="AO1517" s="226"/>
      <c r="AP1517" s="226"/>
      <c r="AQ1517" s="226"/>
      <c r="AR1517" s="226"/>
      <c r="AS1517" s="226"/>
      <c r="AT1517" s="226"/>
      <c r="AU1517" s="226"/>
      <c r="AV1517" s="226"/>
      <c r="AW1517" s="226"/>
      <c r="AX1517" s="226"/>
      <c r="AY1517" s="226"/>
      <c r="AZ1517" s="226"/>
      <c r="BA1517" s="226"/>
      <c r="BB1517" s="226"/>
      <c r="BC1517" s="226"/>
      <c r="BD1517" s="226"/>
      <c r="BE1517" s="226"/>
      <c r="BF1517" s="226"/>
      <c r="BG1517" s="226"/>
      <c r="BH1517" s="226"/>
      <c r="BI1517" s="226"/>
      <c r="BJ1517" s="226"/>
      <c r="BK1517" s="226"/>
      <c r="BL1517" s="226"/>
      <c r="BM1517" s="226"/>
      <c r="BN1517" s="226"/>
      <c r="BO1517" s="226"/>
      <c r="BP1517" s="226"/>
      <c r="BQ1517" s="226"/>
      <c r="BR1517" s="226"/>
      <c r="BS1517" s="226"/>
      <c r="BT1517" s="226"/>
      <c r="BU1517" s="226"/>
      <c r="BV1517" s="226"/>
      <c r="BW1517" s="226"/>
      <c r="BX1517" s="226"/>
      <c r="BY1517" s="226"/>
      <c r="BZ1517" s="226"/>
      <c r="CA1517" s="226"/>
      <c r="CB1517" s="226"/>
      <c r="CC1517" s="226"/>
      <c r="CD1517" s="226"/>
      <c r="CE1517" s="226"/>
      <c r="CF1517" s="226"/>
      <c r="CG1517" s="226"/>
      <c r="CH1517" s="226"/>
      <c r="CI1517" s="226"/>
      <c r="CJ1517" s="226"/>
      <c r="CK1517" s="226"/>
      <c r="CL1517" s="226"/>
      <c r="CM1517" s="226"/>
      <c r="CN1517" s="226"/>
      <c r="CO1517" s="226"/>
      <c r="CP1517" s="226"/>
      <c r="CQ1517" s="226"/>
      <c r="CR1517" s="226"/>
      <c r="CS1517" s="226"/>
      <c r="CT1517" s="226"/>
      <c r="CU1517" s="226"/>
      <c r="CV1517" s="226"/>
      <c r="CW1517" s="226"/>
      <c r="CX1517" s="226"/>
      <c r="CY1517" s="226"/>
      <c r="CZ1517" s="226"/>
      <c r="DA1517" s="226"/>
      <c r="DB1517" s="226"/>
      <c r="DC1517" s="226"/>
      <c r="DD1517" s="226"/>
      <c r="DE1517" s="226"/>
      <c r="DF1517" s="226"/>
      <c r="DG1517" s="226"/>
      <c r="DH1517" s="226"/>
      <c r="DI1517" s="226"/>
      <c r="DJ1517" s="226"/>
      <c r="DK1517" s="226"/>
      <c r="DL1517" s="226"/>
      <c r="DM1517" s="226"/>
      <c r="DN1517" s="226"/>
      <c r="DO1517" s="226"/>
      <c r="DP1517" s="226"/>
      <c r="DQ1517" s="226"/>
      <c r="DR1517" s="226"/>
      <c r="DS1517" s="226"/>
      <c r="DT1517" s="226"/>
      <c r="DU1517" s="226"/>
      <c r="DV1517" s="226"/>
      <c r="DW1517" s="226"/>
      <c r="DX1517" s="226"/>
      <c r="DY1517" s="226"/>
      <c r="DZ1517" s="226"/>
      <c r="EA1517" s="226"/>
      <c r="EB1517" s="226"/>
      <c r="EC1517" s="226"/>
      <c r="ED1517" s="226"/>
      <c r="EE1517" s="226"/>
      <c r="EF1517" s="226"/>
      <c r="EG1517" s="226"/>
      <c r="EH1517" s="226"/>
      <c r="EI1517" s="226"/>
      <c r="EJ1517" s="226"/>
      <c r="EK1517" s="226"/>
      <c r="EL1517" s="226"/>
      <c r="EM1517" s="226"/>
      <c r="EN1517" s="226"/>
      <c r="EO1517" s="226"/>
      <c r="EP1517" s="226"/>
      <c r="EQ1517" s="226"/>
      <c r="ER1517" s="226"/>
      <c r="ES1517" s="226"/>
      <c r="ET1517" s="226"/>
      <c r="EU1517" s="226"/>
      <c r="EV1517" s="226"/>
      <c r="EW1517" s="226"/>
      <c r="EX1517" s="226"/>
      <c r="EY1517" s="226"/>
      <c r="EZ1517" s="226"/>
      <c r="FA1517" s="226"/>
      <c r="FB1517" s="226"/>
      <c r="FC1517" s="226"/>
      <c r="FD1517" s="226"/>
      <c r="FE1517" s="226"/>
      <c r="FF1517" s="226"/>
      <c r="FG1517" s="226"/>
      <c r="FH1517" s="226"/>
      <c r="FI1517" s="226"/>
      <c r="FJ1517" s="226"/>
      <c r="FK1517" s="226"/>
      <c r="FL1517" s="226"/>
      <c r="FM1517" s="226"/>
      <c r="FN1517" s="226"/>
      <c r="FO1517" s="226"/>
      <c r="FP1517" s="226"/>
      <c r="FQ1517" s="226"/>
      <c r="FR1517" s="226"/>
      <c r="FS1517" s="226"/>
      <c r="FT1517" s="226"/>
      <c r="FU1517" s="226"/>
      <c r="FV1517" s="226"/>
      <c r="FW1517" s="226"/>
      <c r="FX1517" s="226"/>
      <c r="FY1517" s="226"/>
      <c r="FZ1517" s="226"/>
      <c r="GA1517" s="226"/>
      <c r="GB1517" s="226"/>
      <c r="GC1517" s="226"/>
      <c r="GD1517" s="226"/>
      <c r="GE1517" s="226"/>
      <c r="GF1517" s="226"/>
      <c r="GG1517" s="226"/>
      <c r="GH1517" s="226"/>
      <c r="GI1517" s="226"/>
      <c r="GJ1517" s="226"/>
      <c r="GK1517" s="226"/>
      <c r="GL1517" s="226"/>
      <c r="GM1517" s="226"/>
      <c r="GN1517" s="226"/>
      <c r="GO1517" s="226"/>
      <c r="GP1517" s="226"/>
      <c r="GQ1517" s="226"/>
      <c r="GR1517" s="226"/>
      <c r="GS1517" s="226"/>
      <c r="GT1517" s="226"/>
      <c r="GU1517" s="226"/>
      <c r="GV1517" s="226"/>
      <c r="GW1517" s="226"/>
      <c r="GX1517" s="226"/>
      <c r="GY1517" s="226"/>
      <c r="GZ1517" s="226"/>
      <c r="HA1517" s="226"/>
      <c r="HB1517" s="226"/>
      <c r="HC1517" s="226"/>
      <c r="HD1517" s="226"/>
      <c r="HE1517" s="226"/>
      <c r="HF1517" s="226"/>
      <c r="HG1517" s="226"/>
      <c r="HH1517" s="226"/>
      <c r="HI1517" s="226"/>
      <c r="HJ1517" s="226"/>
      <c r="HK1517" s="226"/>
      <c r="HL1517" s="226"/>
      <c r="HM1517" s="226"/>
      <c r="HN1517" s="226"/>
      <c r="HO1517" s="226"/>
      <c r="HP1517" s="226"/>
      <c r="HQ1517" s="226"/>
      <c r="HR1517" s="226"/>
      <c r="HS1517" s="226"/>
      <c r="HT1517" s="226"/>
      <c r="HU1517" s="226"/>
      <c r="HV1517" s="226"/>
      <c r="HW1517" s="226"/>
      <c r="HX1517" s="226"/>
      <c r="HY1517" s="226"/>
      <c r="HZ1517" s="226"/>
      <c r="IA1517" s="226"/>
      <c r="IB1517" s="226"/>
      <c r="IC1517" s="226"/>
      <c r="ID1517" s="226"/>
      <c r="IE1517" s="226"/>
      <c r="IF1517" s="226"/>
      <c r="IG1517" s="226"/>
      <c r="IH1517" s="226"/>
      <c r="II1517" s="226"/>
      <c r="IJ1517" s="226"/>
      <c r="IK1517" s="226"/>
      <c r="IL1517" s="226"/>
      <c r="IM1517" s="226"/>
    </row>
    <row r="1518" spans="1:252" s="227" customFormat="1">
      <c r="A1518" s="323"/>
      <c r="B1518" s="198"/>
      <c r="C1518" s="329"/>
      <c r="D1518" s="207"/>
      <c r="E1518" s="199" t="s">
        <v>1134</v>
      </c>
      <c r="F1518" s="199"/>
      <c r="G1518" s="199"/>
      <c r="H1518" s="208"/>
      <c r="I1518" s="208"/>
      <c r="J1518" s="226"/>
      <c r="K1518" s="226"/>
      <c r="L1518" s="226"/>
      <c r="M1518" s="179">
        <f>IF(E1518="","",SUBTOTAL(3,$E$5:E1518))</f>
        <v>1289</v>
      </c>
      <c r="N1518" s="226"/>
      <c r="O1518" s="226"/>
      <c r="P1518" s="226"/>
      <c r="Q1518" s="226"/>
      <c r="R1518" s="226"/>
      <c r="S1518" s="226"/>
      <c r="T1518" s="226"/>
      <c r="U1518" s="226"/>
      <c r="V1518" s="226"/>
      <c r="W1518" s="226"/>
      <c r="X1518" s="226"/>
      <c r="Y1518" s="226"/>
      <c r="Z1518" s="226"/>
      <c r="AA1518" s="226"/>
      <c r="AB1518" s="226"/>
      <c r="AC1518" s="226"/>
      <c r="AD1518" s="226"/>
      <c r="AE1518" s="226"/>
      <c r="AF1518" s="226"/>
      <c r="AG1518" s="226"/>
      <c r="AH1518" s="226"/>
      <c r="AI1518" s="226"/>
      <c r="AJ1518" s="226"/>
      <c r="AK1518" s="226"/>
      <c r="AL1518" s="226"/>
      <c r="AM1518" s="226"/>
      <c r="AN1518" s="226"/>
      <c r="AO1518" s="226"/>
      <c r="AP1518" s="226"/>
      <c r="AQ1518" s="226"/>
      <c r="AR1518" s="226"/>
      <c r="AS1518" s="226"/>
      <c r="AT1518" s="226"/>
      <c r="AU1518" s="226"/>
      <c r="AV1518" s="226"/>
      <c r="AW1518" s="226"/>
      <c r="AX1518" s="226"/>
      <c r="AY1518" s="226"/>
      <c r="AZ1518" s="226"/>
      <c r="BA1518" s="226"/>
      <c r="BB1518" s="226"/>
      <c r="BC1518" s="226"/>
      <c r="BD1518" s="226"/>
      <c r="BE1518" s="226"/>
      <c r="BF1518" s="226"/>
      <c r="BG1518" s="226"/>
      <c r="BH1518" s="226"/>
      <c r="BI1518" s="226"/>
      <c r="BJ1518" s="226"/>
      <c r="BK1518" s="226"/>
      <c r="BL1518" s="226"/>
      <c r="BM1518" s="226"/>
      <c r="BN1518" s="226"/>
      <c r="BO1518" s="226"/>
      <c r="BP1518" s="226"/>
      <c r="BQ1518" s="226"/>
      <c r="BR1518" s="226"/>
      <c r="BS1518" s="226"/>
      <c r="BT1518" s="226"/>
      <c r="BU1518" s="226"/>
      <c r="BV1518" s="226"/>
      <c r="BW1518" s="226"/>
      <c r="BX1518" s="226"/>
      <c r="BY1518" s="226"/>
      <c r="BZ1518" s="226"/>
      <c r="CA1518" s="226"/>
      <c r="CB1518" s="226"/>
      <c r="CC1518" s="226"/>
      <c r="CD1518" s="226"/>
      <c r="CE1518" s="226"/>
      <c r="CF1518" s="226"/>
      <c r="CG1518" s="226"/>
      <c r="CH1518" s="226"/>
      <c r="CI1518" s="226"/>
      <c r="CJ1518" s="226"/>
      <c r="CK1518" s="226"/>
      <c r="CL1518" s="226"/>
      <c r="CM1518" s="226"/>
      <c r="CN1518" s="226"/>
      <c r="CO1518" s="226"/>
      <c r="CP1518" s="226"/>
      <c r="CQ1518" s="226"/>
      <c r="CR1518" s="226"/>
      <c r="CS1518" s="226"/>
      <c r="CT1518" s="226"/>
      <c r="CU1518" s="226"/>
      <c r="CV1518" s="226"/>
      <c r="CW1518" s="226"/>
      <c r="CX1518" s="226"/>
      <c r="CY1518" s="226"/>
      <c r="CZ1518" s="226"/>
      <c r="DA1518" s="226"/>
      <c r="DB1518" s="226"/>
      <c r="DC1518" s="226"/>
      <c r="DD1518" s="226"/>
      <c r="DE1518" s="226"/>
      <c r="DF1518" s="226"/>
      <c r="DG1518" s="226"/>
      <c r="DH1518" s="226"/>
      <c r="DI1518" s="226"/>
      <c r="DJ1518" s="226"/>
      <c r="DK1518" s="226"/>
      <c r="DL1518" s="226"/>
      <c r="DM1518" s="226"/>
      <c r="DN1518" s="226"/>
      <c r="DO1518" s="226"/>
      <c r="DP1518" s="226"/>
      <c r="DQ1518" s="226"/>
      <c r="DR1518" s="226"/>
      <c r="DS1518" s="226"/>
      <c r="DT1518" s="226"/>
      <c r="DU1518" s="226"/>
      <c r="DV1518" s="226"/>
      <c r="DW1518" s="226"/>
      <c r="DX1518" s="226"/>
      <c r="DY1518" s="226"/>
      <c r="DZ1518" s="226"/>
      <c r="EA1518" s="226"/>
      <c r="EB1518" s="226"/>
      <c r="EC1518" s="226"/>
      <c r="ED1518" s="226"/>
      <c r="EE1518" s="226"/>
      <c r="EF1518" s="226"/>
      <c r="EG1518" s="226"/>
      <c r="EH1518" s="226"/>
      <c r="EI1518" s="226"/>
      <c r="EJ1518" s="226"/>
      <c r="EK1518" s="226"/>
      <c r="EL1518" s="226"/>
      <c r="EM1518" s="226"/>
      <c r="EN1518" s="226"/>
      <c r="EO1518" s="226"/>
      <c r="EP1518" s="226"/>
      <c r="EQ1518" s="226"/>
      <c r="ER1518" s="226"/>
      <c r="ES1518" s="226"/>
      <c r="ET1518" s="226"/>
      <c r="EU1518" s="226"/>
      <c r="EV1518" s="226"/>
      <c r="EW1518" s="226"/>
      <c r="EX1518" s="226"/>
      <c r="EY1518" s="226"/>
      <c r="EZ1518" s="226"/>
      <c r="FA1518" s="226"/>
      <c r="FB1518" s="226"/>
      <c r="FC1518" s="226"/>
      <c r="FD1518" s="226"/>
      <c r="FE1518" s="226"/>
      <c r="FF1518" s="226"/>
      <c r="FG1518" s="226"/>
      <c r="FH1518" s="226"/>
      <c r="FI1518" s="226"/>
      <c r="FJ1518" s="226"/>
      <c r="FK1518" s="226"/>
      <c r="FL1518" s="226"/>
      <c r="FM1518" s="226"/>
      <c r="FN1518" s="226"/>
      <c r="FO1518" s="226"/>
      <c r="FP1518" s="226"/>
      <c r="FQ1518" s="226"/>
      <c r="FR1518" s="226"/>
      <c r="FS1518" s="226"/>
      <c r="FT1518" s="226"/>
      <c r="FU1518" s="226"/>
      <c r="FV1518" s="226"/>
      <c r="FW1518" s="226"/>
      <c r="FX1518" s="226"/>
      <c r="FY1518" s="226"/>
      <c r="FZ1518" s="226"/>
      <c r="GA1518" s="226"/>
      <c r="GB1518" s="226"/>
      <c r="GC1518" s="226"/>
      <c r="GD1518" s="226"/>
      <c r="GE1518" s="226"/>
      <c r="GF1518" s="226"/>
      <c r="GG1518" s="226"/>
      <c r="GH1518" s="226"/>
      <c r="GI1518" s="226"/>
      <c r="GJ1518" s="226"/>
      <c r="GK1518" s="226"/>
      <c r="GL1518" s="226"/>
      <c r="GM1518" s="226"/>
      <c r="GN1518" s="226"/>
      <c r="GO1518" s="226"/>
      <c r="GP1518" s="226"/>
      <c r="GQ1518" s="226"/>
      <c r="GR1518" s="226"/>
      <c r="GS1518" s="226"/>
      <c r="GT1518" s="226"/>
      <c r="GU1518" s="226"/>
      <c r="GV1518" s="226"/>
      <c r="GW1518" s="226"/>
      <c r="GX1518" s="226"/>
      <c r="GY1518" s="226"/>
      <c r="GZ1518" s="226"/>
      <c r="HA1518" s="226"/>
      <c r="HB1518" s="226"/>
      <c r="HC1518" s="226"/>
      <c r="HD1518" s="226"/>
      <c r="HE1518" s="226"/>
      <c r="HF1518" s="226"/>
      <c r="HG1518" s="226"/>
      <c r="HH1518" s="226"/>
      <c r="HI1518" s="226"/>
      <c r="HJ1518" s="226"/>
      <c r="HK1518" s="226"/>
      <c r="HL1518" s="226"/>
      <c r="HM1518" s="226"/>
      <c r="HN1518" s="226"/>
      <c r="HO1518" s="226"/>
      <c r="HP1518" s="226"/>
      <c r="HQ1518" s="226"/>
      <c r="HR1518" s="226"/>
      <c r="HS1518" s="226"/>
      <c r="HT1518" s="226"/>
      <c r="HU1518" s="226"/>
      <c r="HV1518" s="226"/>
      <c r="HW1518" s="226"/>
      <c r="HX1518" s="226"/>
      <c r="HY1518" s="226"/>
      <c r="HZ1518" s="226"/>
      <c r="IA1518" s="226"/>
      <c r="IB1518" s="226"/>
      <c r="IC1518" s="226"/>
      <c r="ID1518" s="226"/>
      <c r="IE1518" s="226"/>
      <c r="IF1518" s="226"/>
      <c r="IG1518" s="226"/>
      <c r="IH1518" s="226"/>
      <c r="II1518" s="226"/>
      <c r="IJ1518" s="226"/>
      <c r="IK1518" s="226"/>
      <c r="IL1518" s="226"/>
      <c r="IM1518" s="226"/>
      <c r="IN1518" s="226"/>
      <c r="IO1518" s="226"/>
      <c r="IP1518" s="226"/>
      <c r="IQ1518" s="226"/>
      <c r="IR1518" s="226"/>
    </row>
    <row r="1519" spans="1:252" s="227" customFormat="1">
      <c r="A1519" s="323"/>
      <c r="B1519" s="198"/>
      <c r="C1519" s="329"/>
      <c r="D1519" s="207"/>
      <c r="E1519" s="199" t="s">
        <v>1135</v>
      </c>
      <c r="F1519" s="199"/>
      <c r="G1519" s="199"/>
      <c r="H1519" s="208"/>
      <c r="I1519" s="208"/>
      <c r="J1519" s="226"/>
      <c r="K1519" s="226"/>
      <c r="L1519" s="226"/>
      <c r="M1519" s="179">
        <f>IF(E1519="","",SUBTOTAL(3,$E$5:E1519))</f>
        <v>1290</v>
      </c>
      <c r="N1519" s="226"/>
      <c r="O1519" s="226"/>
      <c r="P1519" s="226"/>
      <c r="Q1519" s="226"/>
      <c r="R1519" s="226"/>
      <c r="S1519" s="226"/>
      <c r="T1519" s="226"/>
      <c r="U1519" s="226"/>
      <c r="V1519" s="226"/>
      <c r="W1519" s="226"/>
      <c r="X1519" s="226"/>
      <c r="Y1519" s="226"/>
      <c r="Z1519" s="226"/>
      <c r="AA1519" s="226"/>
      <c r="AB1519" s="226"/>
      <c r="AC1519" s="226"/>
      <c r="AD1519" s="226"/>
      <c r="AE1519" s="226"/>
      <c r="AF1519" s="226"/>
      <c r="AG1519" s="226"/>
      <c r="AH1519" s="226"/>
      <c r="AI1519" s="226"/>
      <c r="AJ1519" s="226"/>
      <c r="AK1519" s="226"/>
      <c r="AL1519" s="226"/>
      <c r="AM1519" s="226"/>
      <c r="AN1519" s="226"/>
      <c r="AO1519" s="226"/>
      <c r="AP1519" s="226"/>
      <c r="AQ1519" s="226"/>
      <c r="AR1519" s="226"/>
      <c r="AS1519" s="226"/>
      <c r="AT1519" s="226"/>
      <c r="AU1519" s="226"/>
      <c r="AV1519" s="226"/>
      <c r="AW1519" s="226"/>
      <c r="AX1519" s="226"/>
      <c r="AY1519" s="226"/>
      <c r="AZ1519" s="226"/>
      <c r="BA1519" s="226"/>
      <c r="BB1519" s="226"/>
      <c r="BC1519" s="226"/>
      <c r="BD1519" s="226"/>
      <c r="BE1519" s="226"/>
      <c r="BF1519" s="226"/>
      <c r="BG1519" s="226"/>
      <c r="BH1519" s="226"/>
      <c r="BI1519" s="226"/>
      <c r="BJ1519" s="226"/>
      <c r="BK1519" s="226"/>
      <c r="BL1519" s="226"/>
      <c r="BM1519" s="226"/>
      <c r="BN1519" s="226"/>
      <c r="BO1519" s="226"/>
      <c r="BP1519" s="226"/>
      <c r="BQ1519" s="226"/>
      <c r="BR1519" s="226"/>
      <c r="BS1519" s="226"/>
      <c r="BT1519" s="226"/>
      <c r="BU1519" s="226"/>
      <c r="BV1519" s="226"/>
      <c r="BW1519" s="226"/>
      <c r="BX1519" s="226"/>
      <c r="BY1519" s="226"/>
      <c r="BZ1519" s="226"/>
      <c r="CA1519" s="226"/>
      <c r="CB1519" s="226"/>
      <c r="CC1519" s="226"/>
      <c r="CD1519" s="226"/>
      <c r="CE1519" s="226"/>
      <c r="CF1519" s="226"/>
      <c r="CG1519" s="226"/>
      <c r="CH1519" s="226"/>
      <c r="CI1519" s="226"/>
      <c r="CJ1519" s="226"/>
      <c r="CK1519" s="226"/>
      <c r="CL1519" s="226"/>
      <c r="CM1519" s="226"/>
      <c r="CN1519" s="226"/>
      <c r="CO1519" s="226"/>
      <c r="CP1519" s="226"/>
      <c r="CQ1519" s="226"/>
      <c r="CR1519" s="226"/>
      <c r="CS1519" s="226"/>
      <c r="CT1519" s="226"/>
      <c r="CU1519" s="226"/>
      <c r="CV1519" s="226"/>
      <c r="CW1519" s="226"/>
      <c r="CX1519" s="226"/>
      <c r="CY1519" s="226"/>
      <c r="CZ1519" s="226"/>
      <c r="DA1519" s="226"/>
      <c r="DB1519" s="226"/>
      <c r="DC1519" s="226"/>
      <c r="DD1519" s="226"/>
      <c r="DE1519" s="226"/>
      <c r="DF1519" s="226"/>
      <c r="DG1519" s="226"/>
      <c r="DH1519" s="226"/>
      <c r="DI1519" s="226"/>
      <c r="DJ1519" s="226"/>
      <c r="DK1519" s="226"/>
      <c r="DL1519" s="226"/>
      <c r="DM1519" s="226"/>
      <c r="DN1519" s="226"/>
      <c r="DO1519" s="226"/>
      <c r="DP1519" s="226"/>
      <c r="DQ1519" s="226"/>
      <c r="DR1519" s="226"/>
      <c r="DS1519" s="226"/>
      <c r="DT1519" s="226"/>
      <c r="DU1519" s="226"/>
      <c r="DV1519" s="226"/>
      <c r="DW1519" s="226"/>
      <c r="DX1519" s="226"/>
      <c r="DY1519" s="226"/>
      <c r="DZ1519" s="226"/>
      <c r="EA1519" s="226"/>
      <c r="EB1519" s="226"/>
      <c r="EC1519" s="226"/>
      <c r="ED1519" s="226"/>
      <c r="EE1519" s="226"/>
      <c r="EF1519" s="226"/>
      <c r="EG1519" s="226"/>
      <c r="EH1519" s="226"/>
      <c r="EI1519" s="226"/>
      <c r="EJ1519" s="226"/>
      <c r="EK1519" s="226"/>
      <c r="EL1519" s="226"/>
      <c r="EM1519" s="226"/>
      <c r="EN1519" s="226"/>
      <c r="EO1519" s="226"/>
      <c r="EP1519" s="226"/>
      <c r="EQ1519" s="226"/>
      <c r="ER1519" s="226"/>
      <c r="ES1519" s="226"/>
      <c r="ET1519" s="226"/>
      <c r="EU1519" s="226"/>
      <c r="EV1519" s="226"/>
      <c r="EW1519" s="226"/>
      <c r="EX1519" s="226"/>
      <c r="EY1519" s="226"/>
      <c r="EZ1519" s="226"/>
      <c r="FA1519" s="226"/>
      <c r="FB1519" s="226"/>
      <c r="FC1519" s="226"/>
      <c r="FD1519" s="226"/>
      <c r="FE1519" s="226"/>
      <c r="FF1519" s="226"/>
      <c r="FG1519" s="226"/>
      <c r="FH1519" s="226"/>
      <c r="FI1519" s="226"/>
      <c r="FJ1519" s="226"/>
      <c r="FK1519" s="226"/>
      <c r="FL1519" s="226"/>
      <c r="FM1519" s="226"/>
      <c r="FN1519" s="226"/>
      <c r="FO1519" s="226"/>
      <c r="FP1519" s="226"/>
      <c r="FQ1519" s="226"/>
      <c r="FR1519" s="226"/>
      <c r="FS1519" s="226"/>
      <c r="FT1519" s="226"/>
      <c r="FU1519" s="226"/>
      <c r="FV1519" s="226"/>
      <c r="FW1519" s="226"/>
      <c r="FX1519" s="226"/>
      <c r="FY1519" s="226"/>
      <c r="FZ1519" s="226"/>
      <c r="GA1519" s="226"/>
      <c r="GB1519" s="226"/>
      <c r="GC1519" s="226"/>
      <c r="GD1519" s="226"/>
      <c r="GE1519" s="226"/>
      <c r="GF1519" s="226"/>
      <c r="GG1519" s="226"/>
      <c r="GH1519" s="226"/>
      <c r="GI1519" s="226"/>
      <c r="GJ1519" s="226"/>
      <c r="GK1519" s="226"/>
      <c r="GL1519" s="226"/>
      <c r="GM1519" s="226"/>
      <c r="GN1519" s="226"/>
      <c r="GO1519" s="226"/>
      <c r="GP1519" s="226"/>
      <c r="GQ1519" s="226"/>
      <c r="GR1519" s="226"/>
      <c r="GS1519" s="226"/>
      <c r="GT1519" s="226"/>
      <c r="GU1519" s="226"/>
      <c r="GV1519" s="226"/>
      <c r="GW1519" s="226"/>
      <c r="GX1519" s="226"/>
      <c r="GY1519" s="226"/>
      <c r="GZ1519" s="226"/>
      <c r="HA1519" s="226"/>
      <c r="HB1519" s="226"/>
      <c r="HC1519" s="226"/>
      <c r="HD1519" s="226"/>
      <c r="HE1519" s="226"/>
      <c r="HF1519" s="226"/>
      <c r="HG1519" s="226"/>
      <c r="HH1519" s="226"/>
      <c r="HI1519" s="226"/>
      <c r="HJ1519" s="226"/>
      <c r="HK1519" s="226"/>
      <c r="HL1519" s="226"/>
      <c r="HM1519" s="226"/>
      <c r="HN1519" s="226"/>
      <c r="HO1519" s="226"/>
      <c r="HP1519" s="226"/>
      <c r="HQ1519" s="226"/>
      <c r="HR1519" s="226"/>
      <c r="HS1519" s="226"/>
      <c r="HT1519" s="226"/>
      <c r="HU1519" s="226"/>
      <c r="HV1519" s="226"/>
      <c r="HW1519" s="226"/>
      <c r="HX1519" s="226"/>
      <c r="HY1519" s="226"/>
      <c r="HZ1519" s="226"/>
      <c r="IA1519" s="226"/>
      <c r="IB1519" s="226"/>
      <c r="IC1519" s="226"/>
      <c r="ID1519" s="226"/>
      <c r="IE1519" s="226"/>
      <c r="IF1519" s="226"/>
      <c r="IG1519" s="226"/>
      <c r="IH1519" s="226"/>
      <c r="II1519" s="226"/>
      <c r="IJ1519" s="226"/>
      <c r="IK1519" s="226"/>
      <c r="IL1519" s="226"/>
      <c r="IM1519" s="226"/>
      <c r="IN1519" s="226"/>
      <c r="IO1519" s="226"/>
      <c r="IP1519" s="226"/>
      <c r="IQ1519" s="226"/>
      <c r="IR1519" s="226"/>
    </row>
    <row r="1520" spans="1:252" s="227" customFormat="1">
      <c r="A1520" s="324">
        <f>IF(C1520="","",COUNTA($C$4:C1520))</f>
        <v>191</v>
      </c>
      <c r="B1520" s="191" t="s">
        <v>1136</v>
      </c>
      <c r="C1520" s="190" t="s">
        <v>321</v>
      </c>
      <c r="D1520" s="190" t="s">
        <v>6</v>
      </c>
      <c r="E1520" s="191"/>
      <c r="F1520" s="191"/>
      <c r="G1520" s="190" t="s">
        <v>18</v>
      </c>
      <c r="H1520" s="194" t="str">
        <f>IF(I1520&lt;&gt;"",IF(I1520&lt;=3,"Đơn giản",IF(I1520&lt;=7,"Trung bình","Phức tạp")),"")</f>
        <v>Đơn giản</v>
      </c>
      <c r="I1520" s="310">
        <f>COUNTA(E1521)</f>
        <v>1</v>
      </c>
      <c r="J1520" s="226"/>
      <c r="K1520" s="226"/>
      <c r="L1520" s="226"/>
      <c r="M1520" s="179" t="str">
        <f>IF(E1520="","",SUBTOTAL(3,$E$5:E1520))</f>
        <v/>
      </c>
      <c r="N1520" s="226"/>
      <c r="O1520" s="226"/>
      <c r="P1520" s="226"/>
      <c r="Q1520" s="226"/>
      <c r="R1520" s="226"/>
      <c r="S1520" s="226"/>
      <c r="T1520" s="226"/>
      <c r="U1520" s="226"/>
      <c r="V1520" s="226"/>
      <c r="W1520" s="226"/>
      <c r="X1520" s="226"/>
      <c r="Y1520" s="226"/>
      <c r="Z1520" s="226"/>
      <c r="AA1520" s="226"/>
      <c r="AB1520" s="226"/>
      <c r="AC1520" s="226"/>
      <c r="AD1520" s="226"/>
      <c r="AE1520" s="226"/>
      <c r="AF1520" s="226"/>
      <c r="AG1520" s="226"/>
      <c r="AH1520" s="226"/>
      <c r="AI1520" s="226"/>
      <c r="AJ1520" s="226"/>
      <c r="AK1520" s="226"/>
      <c r="AL1520" s="226"/>
      <c r="AM1520" s="226"/>
      <c r="AN1520" s="226"/>
      <c r="AO1520" s="226"/>
      <c r="AP1520" s="226"/>
      <c r="AQ1520" s="226"/>
      <c r="AR1520" s="226"/>
      <c r="AS1520" s="226"/>
      <c r="AT1520" s="226"/>
      <c r="AU1520" s="226"/>
      <c r="AV1520" s="226"/>
      <c r="AW1520" s="226"/>
      <c r="AX1520" s="226"/>
      <c r="AY1520" s="226"/>
      <c r="AZ1520" s="226"/>
      <c r="BA1520" s="226"/>
      <c r="BB1520" s="226"/>
      <c r="BC1520" s="226"/>
      <c r="BD1520" s="226"/>
      <c r="BE1520" s="226"/>
      <c r="BF1520" s="226"/>
      <c r="BG1520" s="226"/>
      <c r="BH1520" s="226"/>
      <c r="BI1520" s="226"/>
      <c r="BJ1520" s="226"/>
      <c r="BK1520" s="226"/>
      <c r="BL1520" s="226"/>
      <c r="BM1520" s="226"/>
      <c r="BN1520" s="226"/>
      <c r="BO1520" s="226"/>
      <c r="BP1520" s="226"/>
      <c r="BQ1520" s="226"/>
      <c r="BR1520" s="226"/>
      <c r="BS1520" s="226"/>
      <c r="BT1520" s="226"/>
      <c r="BU1520" s="226"/>
      <c r="BV1520" s="226"/>
      <c r="BW1520" s="226"/>
      <c r="BX1520" s="226"/>
      <c r="BY1520" s="226"/>
      <c r="BZ1520" s="226"/>
      <c r="CA1520" s="226"/>
      <c r="CB1520" s="226"/>
      <c r="CC1520" s="226"/>
      <c r="CD1520" s="226"/>
      <c r="CE1520" s="226"/>
      <c r="CF1520" s="226"/>
      <c r="CG1520" s="226"/>
      <c r="CH1520" s="226"/>
      <c r="CI1520" s="226"/>
      <c r="CJ1520" s="226"/>
      <c r="CK1520" s="226"/>
      <c r="CL1520" s="226"/>
      <c r="CM1520" s="226"/>
      <c r="CN1520" s="226"/>
      <c r="CO1520" s="226"/>
      <c r="CP1520" s="226"/>
      <c r="CQ1520" s="226"/>
      <c r="CR1520" s="226"/>
      <c r="CS1520" s="226"/>
      <c r="CT1520" s="226"/>
      <c r="CU1520" s="226"/>
      <c r="CV1520" s="226"/>
      <c r="CW1520" s="226"/>
      <c r="CX1520" s="226"/>
      <c r="CY1520" s="226"/>
      <c r="CZ1520" s="226"/>
      <c r="DA1520" s="226"/>
      <c r="DB1520" s="226"/>
      <c r="DC1520" s="226"/>
      <c r="DD1520" s="226"/>
      <c r="DE1520" s="226"/>
      <c r="DF1520" s="226"/>
      <c r="DG1520" s="226"/>
      <c r="DH1520" s="226"/>
      <c r="DI1520" s="226"/>
      <c r="DJ1520" s="226"/>
      <c r="DK1520" s="226"/>
      <c r="DL1520" s="226"/>
      <c r="DM1520" s="226"/>
      <c r="DN1520" s="226"/>
      <c r="DO1520" s="226"/>
      <c r="DP1520" s="226"/>
      <c r="DQ1520" s="226"/>
      <c r="DR1520" s="226"/>
      <c r="DS1520" s="226"/>
      <c r="DT1520" s="226"/>
      <c r="DU1520" s="226"/>
      <c r="DV1520" s="226"/>
      <c r="DW1520" s="226"/>
      <c r="DX1520" s="226"/>
      <c r="DY1520" s="226"/>
      <c r="DZ1520" s="226"/>
      <c r="EA1520" s="226"/>
      <c r="EB1520" s="226"/>
      <c r="EC1520" s="226"/>
      <c r="ED1520" s="226"/>
      <c r="EE1520" s="226"/>
      <c r="EF1520" s="226"/>
      <c r="EG1520" s="226"/>
      <c r="EH1520" s="226"/>
      <c r="EI1520" s="226"/>
      <c r="EJ1520" s="226"/>
      <c r="EK1520" s="226"/>
      <c r="EL1520" s="226"/>
      <c r="EM1520" s="226"/>
      <c r="EN1520" s="226"/>
      <c r="EO1520" s="226"/>
      <c r="EP1520" s="226"/>
      <c r="EQ1520" s="226"/>
      <c r="ER1520" s="226"/>
      <c r="ES1520" s="226"/>
      <c r="ET1520" s="226"/>
      <c r="EU1520" s="226"/>
      <c r="EV1520" s="226"/>
      <c r="EW1520" s="226"/>
      <c r="EX1520" s="226"/>
      <c r="EY1520" s="226"/>
      <c r="EZ1520" s="226"/>
      <c r="FA1520" s="226"/>
      <c r="FB1520" s="226"/>
      <c r="FC1520" s="226"/>
      <c r="FD1520" s="226"/>
      <c r="FE1520" s="226"/>
      <c r="FF1520" s="226"/>
      <c r="FG1520" s="226"/>
      <c r="FH1520" s="226"/>
      <c r="FI1520" s="226"/>
      <c r="FJ1520" s="226"/>
      <c r="FK1520" s="226"/>
      <c r="FL1520" s="226"/>
      <c r="FM1520" s="226"/>
      <c r="FN1520" s="226"/>
      <c r="FO1520" s="226"/>
      <c r="FP1520" s="226"/>
      <c r="FQ1520" s="226"/>
      <c r="FR1520" s="226"/>
      <c r="FS1520" s="226"/>
      <c r="FT1520" s="226"/>
      <c r="FU1520" s="226"/>
      <c r="FV1520" s="226"/>
      <c r="FW1520" s="226"/>
      <c r="FX1520" s="226"/>
      <c r="FY1520" s="226"/>
      <c r="FZ1520" s="226"/>
      <c r="GA1520" s="226"/>
      <c r="GB1520" s="226"/>
      <c r="GC1520" s="226"/>
      <c r="GD1520" s="226"/>
      <c r="GE1520" s="226"/>
      <c r="GF1520" s="226"/>
      <c r="GG1520" s="226"/>
      <c r="GH1520" s="226"/>
      <c r="GI1520" s="226"/>
      <c r="GJ1520" s="226"/>
      <c r="GK1520" s="226"/>
      <c r="GL1520" s="226"/>
      <c r="GM1520" s="226"/>
      <c r="GN1520" s="226"/>
      <c r="GO1520" s="226"/>
      <c r="GP1520" s="226"/>
      <c r="GQ1520" s="226"/>
      <c r="GR1520" s="226"/>
      <c r="GS1520" s="226"/>
      <c r="GT1520" s="226"/>
      <c r="GU1520" s="226"/>
      <c r="GV1520" s="226"/>
      <c r="GW1520" s="226"/>
      <c r="GX1520" s="226"/>
      <c r="GY1520" s="226"/>
      <c r="GZ1520" s="226"/>
      <c r="HA1520" s="226"/>
      <c r="HB1520" s="226"/>
      <c r="HC1520" s="226"/>
      <c r="HD1520" s="226"/>
      <c r="HE1520" s="226"/>
      <c r="HF1520" s="226"/>
      <c r="HG1520" s="226"/>
      <c r="HH1520" s="226"/>
      <c r="HI1520" s="226"/>
      <c r="HJ1520" s="226"/>
      <c r="HK1520" s="226"/>
      <c r="HL1520" s="226"/>
      <c r="HM1520" s="226"/>
      <c r="HN1520" s="226"/>
      <c r="HO1520" s="226"/>
      <c r="HP1520" s="226"/>
      <c r="HQ1520" s="226"/>
      <c r="HR1520" s="226"/>
      <c r="HS1520" s="226"/>
      <c r="HT1520" s="226"/>
      <c r="HU1520" s="226"/>
      <c r="HV1520" s="226"/>
      <c r="HW1520" s="226"/>
      <c r="HX1520" s="226"/>
      <c r="HY1520" s="226"/>
      <c r="HZ1520" s="226"/>
      <c r="IA1520" s="226"/>
      <c r="IB1520" s="226"/>
      <c r="IC1520" s="226"/>
      <c r="ID1520" s="226"/>
      <c r="IE1520" s="226"/>
      <c r="IF1520" s="226"/>
      <c r="IG1520" s="226"/>
      <c r="IH1520" s="226"/>
      <c r="II1520" s="226"/>
      <c r="IJ1520" s="226"/>
      <c r="IK1520" s="226"/>
      <c r="IL1520" s="226"/>
      <c r="IM1520" s="226"/>
      <c r="IN1520" s="226"/>
      <c r="IO1520" s="226"/>
      <c r="IP1520" s="226"/>
      <c r="IQ1520" s="226"/>
      <c r="IR1520" s="226"/>
    </row>
    <row r="1521" spans="1:252" s="227" customFormat="1" ht="33.6">
      <c r="A1521" s="323"/>
      <c r="B1521" s="198"/>
      <c r="C1521" s="329"/>
      <c r="D1521" s="207"/>
      <c r="E1521" s="209" t="s">
        <v>1137</v>
      </c>
      <c r="F1521" s="209"/>
      <c r="G1521" s="199"/>
      <c r="H1521" s="208"/>
      <c r="I1521" s="208"/>
      <c r="J1521" s="226"/>
      <c r="K1521" s="226"/>
      <c r="L1521" s="226"/>
      <c r="M1521" s="179">
        <f>IF(E1521="","",SUBTOTAL(3,$E$5:E1521))</f>
        <v>1291</v>
      </c>
      <c r="N1521" s="226"/>
      <c r="O1521" s="226"/>
      <c r="P1521" s="226"/>
      <c r="Q1521" s="226"/>
      <c r="R1521" s="226"/>
      <c r="S1521" s="226"/>
      <c r="T1521" s="226"/>
      <c r="U1521" s="226"/>
      <c r="V1521" s="226"/>
      <c r="W1521" s="226"/>
      <c r="X1521" s="226"/>
      <c r="Y1521" s="226"/>
      <c r="Z1521" s="226"/>
      <c r="AA1521" s="226"/>
      <c r="AB1521" s="226"/>
      <c r="AC1521" s="226"/>
      <c r="AD1521" s="226"/>
      <c r="AE1521" s="226"/>
      <c r="AF1521" s="226"/>
      <c r="AG1521" s="226"/>
      <c r="AH1521" s="226"/>
      <c r="AI1521" s="226"/>
      <c r="AJ1521" s="226"/>
      <c r="AK1521" s="226"/>
      <c r="AL1521" s="226"/>
      <c r="AM1521" s="226"/>
      <c r="AN1521" s="226"/>
      <c r="AO1521" s="226"/>
      <c r="AP1521" s="226"/>
      <c r="AQ1521" s="226"/>
      <c r="AR1521" s="226"/>
      <c r="AS1521" s="226"/>
      <c r="AT1521" s="226"/>
      <c r="AU1521" s="226"/>
      <c r="AV1521" s="226"/>
      <c r="AW1521" s="226"/>
      <c r="AX1521" s="226"/>
      <c r="AY1521" s="226"/>
      <c r="AZ1521" s="226"/>
      <c r="BA1521" s="226"/>
      <c r="BB1521" s="226"/>
      <c r="BC1521" s="226"/>
      <c r="BD1521" s="226"/>
      <c r="BE1521" s="226"/>
      <c r="BF1521" s="226"/>
      <c r="BG1521" s="226"/>
      <c r="BH1521" s="226"/>
      <c r="BI1521" s="226"/>
      <c r="BJ1521" s="226"/>
      <c r="BK1521" s="226"/>
      <c r="BL1521" s="226"/>
      <c r="BM1521" s="226"/>
      <c r="BN1521" s="226"/>
      <c r="BO1521" s="226"/>
      <c r="BP1521" s="226"/>
      <c r="BQ1521" s="226"/>
      <c r="BR1521" s="226"/>
      <c r="BS1521" s="226"/>
      <c r="BT1521" s="226"/>
      <c r="BU1521" s="226"/>
      <c r="BV1521" s="226"/>
      <c r="BW1521" s="226"/>
      <c r="BX1521" s="226"/>
      <c r="BY1521" s="226"/>
      <c r="BZ1521" s="226"/>
      <c r="CA1521" s="226"/>
      <c r="CB1521" s="226"/>
      <c r="CC1521" s="226"/>
      <c r="CD1521" s="226"/>
      <c r="CE1521" s="226"/>
      <c r="CF1521" s="226"/>
      <c r="CG1521" s="226"/>
      <c r="CH1521" s="226"/>
      <c r="CI1521" s="226"/>
      <c r="CJ1521" s="226"/>
      <c r="CK1521" s="226"/>
      <c r="CL1521" s="226"/>
      <c r="CM1521" s="226"/>
      <c r="CN1521" s="226"/>
      <c r="CO1521" s="226"/>
      <c r="CP1521" s="226"/>
      <c r="CQ1521" s="226"/>
      <c r="CR1521" s="226"/>
      <c r="CS1521" s="226"/>
      <c r="CT1521" s="226"/>
      <c r="CU1521" s="226"/>
      <c r="CV1521" s="226"/>
      <c r="CW1521" s="226"/>
      <c r="CX1521" s="226"/>
      <c r="CY1521" s="226"/>
      <c r="CZ1521" s="226"/>
      <c r="DA1521" s="226"/>
      <c r="DB1521" s="226"/>
      <c r="DC1521" s="226"/>
      <c r="DD1521" s="226"/>
      <c r="DE1521" s="226"/>
      <c r="DF1521" s="226"/>
      <c r="DG1521" s="226"/>
      <c r="DH1521" s="226"/>
      <c r="DI1521" s="226"/>
      <c r="DJ1521" s="226"/>
      <c r="DK1521" s="226"/>
      <c r="DL1521" s="226"/>
      <c r="DM1521" s="226"/>
      <c r="DN1521" s="226"/>
      <c r="DO1521" s="226"/>
      <c r="DP1521" s="226"/>
      <c r="DQ1521" s="226"/>
      <c r="DR1521" s="226"/>
      <c r="DS1521" s="226"/>
      <c r="DT1521" s="226"/>
      <c r="DU1521" s="226"/>
      <c r="DV1521" s="226"/>
      <c r="DW1521" s="226"/>
      <c r="DX1521" s="226"/>
      <c r="DY1521" s="226"/>
      <c r="DZ1521" s="226"/>
      <c r="EA1521" s="226"/>
      <c r="EB1521" s="226"/>
      <c r="EC1521" s="226"/>
      <c r="ED1521" s="226"/>
      <c r="EE1521" s="226"/>
      <c r="EF1521" s="226"/>
      <c r="EG1521" s="226"/>
      <c r="EH1521" s="226"/>
      <c r="EI1521" s="226"/>
      <c r="EJ1521" s="226"/>
      <c r="EK1521" s="226"/>
      <c r="EL1521" s="226"/>
      <c r="EM1521" s="226"/>
      <c r="EN1521" s="226"/>
      <c r="EO1521" s="226"/>
      <c r="EP1521" s="226"/>
      <c r="EQ1521" s="226"/>
      <c r="ER1521" s="226"/>
      <c r="ES1521" s="226"/>
      <c r="ET1521" s="226"/>
      <c r="EU1521" s="226"/>
      <c r="EV1521" s="226"/>
      <c r="EW1521" s="226"/>
      <c r="EX1521" s="226"/>
      <c r="EY1521" s="226"/>
      <c r="EZ1521" s="226"/>
      <c r="FA1521" s="226"/>
      <c r="FB1521" s="226"/>
      <c r="FC1521" s="226"/>
      <c r="FD1521" s="226"/>
      <c r="FE1521" s="226"/>
      <c r="FF1521" s="226"/>
      <c r="FG1521" s="226"/>
      <c r="FH1521" s="226"/>
      <c r="FI1521" s="226"/>
      <c r="FJ1521" s="226"/>
      <c r="FK1521" s="226"/>
      <c r="FL1521" s="226"/>
      <c r="FM1521" s="226"/>
      <c r="FN1521" s="226"/>
      <c r="FO1521" s="226"/>
      <c r="FP1521" s="226"/>
      <c r="FQ1521" s="226"/>
      <c r="FR1521" s="226"/>
      <c r="FS1521" s="226"/>
      <c r="FT1521" s="226"/>
      <c r="FU1521" s="226"/>
      <c r="FV1521" s="226"/>
      <c r="FW1521" s="226"/>
      <c r="FX1521" s="226"/>
      <c r="FY1521" s="226"/>
      <c r="FZ1521" s="226"/>
      <c r="GA1521" s="226"/>
      <c r="GB1521" s="226"/>
      <c r="GC1521" s="226"/>
      <c r="GD1521" s="226"/>
      <c r="GE1521" s="226"/>
      <c r="GF1521" s="226"/>
      <c r="GG1521" s="226"/>
      <c r="GH1521" s="226"/>
      <c r="GI1521" s="226"/>
      <c r="GJ1521" s="226"/>
      <c r="GK1521" s="226"/>
      <c r="GL1521" s="226"/>
      <c r="GM1521" s="226"/>
      <c r="GN1521" s="226"/>
      <c r="GO1521" s="226"/>
      <c r="GP1521" s="226"/>
      <c r="GQ1521" s="226"/>
      <c r="GR1521" s="226"/>
      <c r="GS1521" s="226"/>
      <c r="GT1521" s="226"/>
      <c r="GU1521" s="226"/>
      <c r="GV1521" s="226"/>
      <c r="GW1521" s="226"/>
      <c r="GX1521" s="226"/>
      <c r="GY1521" s="226"/>
      <c r="GZ1521" s="226"/>
      <c r="HA1521" s="226"/>
      <c r="HB1521" s="226"/>
      <c r="HC1521" s="226"/>
      <c r="HD1521" s="226"/>
      <c r="HE1521" s="226"/>
      <c r="HF1521" s="226"/>
      <c r="HG1521" s="226"/>
      <c r="HH1521" s="226"/>
      <c r="HI1521" s="226"/>
      <c r="HJ1521" s="226"/>
      <c r="HK1521" s="226"/>
      <c r="HL1521" s="226"/>
      <c r="HM1521" s="226"/>
      <c r="HN1521" s="226"/>
      <c r="HO1521" s="226"/>
      <c r="HP1521" s="226"/>
      <c r="HQ1521" s="226"/>
      <c r="HR1521" s="226"/>
      <c r="HS1521" s="226"/>
      <c r="HT1521" s="226"/>
      <c r="HU1521" s="226"/>
      <c r="HV1521" s="226"/>
      <c r="HW1521" s="226"/>
      <c r="HX1521" s="226"/>
      <c r="HY1521" s="226"/>
      <c r="HZ1521" s="226"/>
      <c r="IA1521" s="226"/>
      <c r="IB1521" s="226"/>
      <c r="IC1521" s="226"/>
      <c r="ID1521" s="226"/>
      <c r="IE1521" s="226"/>
      <c r="IF1521" s="226"/>
      <c r="IG1521" s="226"/>
      <c r="IH1521" s="226"/>
      <c r="II1521" s="226"/>
      <c r="IJ1521" s="226"/>
      <c r="IK1521" s="226"/>
      <c r="IL1521" s="226"/>
      <c r="IM1521" s="226"/>
      <c r="IN1521" s="226"/>
      <c r="IO1521" s="226"/>
      <c r="IP1521" s="226"/>
      <c r="IQ1521" s="226"/>
      <c r="IR1521" s="226"/>
    </row>
    <row r="1522" spans="1:252" s="217" customFormat="1" ht="50.4">
      <c r="A1522" s="320" t="s">
        <v>1138</v>
      </c>
      <c r="B1522" s="307" t="s">
        <v>1139</v>
      </c>
      <c r="C1522" s="326"/>
      <c r="D1522" s="306"/>
      <c r="E1522" s="309"/>
      <c r="F1522" s="309"/>
      <c r="G1522" s="308"/>
      <c r="H1522" s="307"/>
      <c r="I1522" s="307"/>
      <c r="J1522" s="216"/>
      <c r="K1522" s="216"/>
      <c r="L1522" s="216"/>
      <c r="M1522" s="179" t="str">
        <f>IF(E1522="","",SUBTOTAL(3,$E$5:E1522))</f>
        <v/>
      </c>
      <c r="N1522" s="216"/>
      <c r="O1522" s="216"/>
      <c r="P1522" s="216"/>
      <c r="Q1522" s="216"/>
      <c r="R1522" s="216"/>
      <c r="S1522" s="216"/>
      <c r="T1522" s="216"/>
      <c r="U1522" s="216"/>
      <c r="V1522" s="216"/>
      <c r="W1522" s="216"/>
      <c r="X1522" s="216"/>
      <c r="Y1522" s="216"/>
      <c r="Z1522" s="216"/>
      <c r="AA1522" s="216"/>
      <c r="AB1522" s="216"/>
      <c r="AC1522" s="216"/>
      <c r="AD1522" s="216"/>
      <c r="AE1522" s="216"/>
      <c r="AF1522" s="216"/>
      <c r="AG1522" s="216"/>
      <c r="AH1522" s="216"/>
      <c r="AI1522" s="216"/>
      <c r="AJ1522" s="216"/>
      <c r="AK1522" s="216"/>
      <c r="AL1522" s="216"/>
      <c r="AM1522" s="216"/>
      <c r="AN1522" s="216"/>
      <c r="AO1522" s="216"/>
      <c r="AP1522" s="216"/>
      <c r="AQ1522" s="216"/>
      <c r="AR1522" s="216"/>
      <c r="AS1522" s="216"/>
      <c r="AT1522" s="216"/>
      <c r="AU1522" s="216"/>
      <c r="AV1522" s="216"/>
      <c r="AW1522" s="216"/>
      <c r="AX1522" s="216"/>
      <c r="AY1522" s="216"/>
      <c r="AZ1522" s="216"/>
      <c r="BA1522" s="216"/>
      <c r="BB1522" s="216"/>
      <c r="BC1522" s="216"/>
      <c r="BD1522" s="216"/>
      <c r="BE1522" s="216"/>
      <c r="BF1522" s="216"/>
      <c r="BG1522" s="216"/>
      <c r="BH1522" s="216"/>
      <c r="BI1522" s="216"/>
      <c r="BJ1522" s="216"/>
      <c r="BK1522" s="216"/>
      <c r="BL1522" s="216"/>
      <c r="BM1522" s="216"/>
      <c r="BN1522" s="216"/>
      <c r="BO1522" s="216"/>
      <c r="BP1522" s="216"/>
      <c r="BQ1522" s="216"/>
      <c r="BR1522" s="216"/>
      <c r="BS1522" s="216"/>
      <c r="BT1522" s="216"/>
      <c r="BU1522" s="216"/>
      <c r="BV1522" s="216"/>
      <c r="BW1522" s="216"/>
      <c r="BX1522" s="216"/>
      <c r="BY1522" s="216"/>
      <c r="BZ1522" s="216"/>
      <c r="CA1522" s="216"/>
      <c r="CB1522" s="216"/>
      <c r="CC1522" s="216"/>
      <c r="CD1522" s="216"/>
      <c r="CE1522" s="216"/>
      <c r="CF1522" s="216"/>
      <c r="CG1522" s="216"/>
      <c r="CH1522" s="216"/>
      <c r="CI1522" s="216"/>
      <c r="CJ1522" s="216"/>
      <c r="CK1522" s="216"/>
      <c r="CL1522" s="216"/>
      <c r="CM1522" s="216"/>
      <c r="CN1522" s="216"/>
      <c r="CO1522" s="216"/>
      <c r="CP1522" s="216"/>
      <c r="CQ1522" s="216"/>
      <c r="CR1522" s="216"/>
      <c r="CS1522" s="216"/>
      <c r="CT1522" s="216"/>
      <c r="CU1522" s="216"/>
      <c r="CV1522" s="216"/>
      <c r="CW1522" s="216"/>
      <c r="CX1522" s="216"/>
      <c r="CY1522" s="216"/>
      <c r="CZ1522" s="216"/>
      <c r="DA1522" s="216"/>
      <c r="DB1522" s="216"/>
      <c r="DC1522" s="216"/>
      <c r="DD1522" s="216"/>
      <c r="DE1522" s="216"/>
      <c r="DF1522" s="216"/>
      <c r="DG1522" s="216"/>
      <c r="DH1522" s="216"/>
      <c r="DI1522" s="216"/>
      <c r="DJ1522" s="216"/>
      <c r="DK1522" s="216"/>
      <c r="DL1522" s="216"/>
      <c r="DM1522" s="216"/>
      <c r="DN1522" s="216"/>
      <c r="DO1522" s="216"/>
      <c r="DP1522" s="216"/>
      <c r="DQ1522" s="216"/>
      <c r="DR1522" s="216"/>
      <c r="DS1522" s="216"/>
      <c r="DT1522" s="216"/>
      <c r="DU1522" s="216"/>
      <c r="DV1522" s="216"/>
      <c r="DW1522" s="216"/>
      <c r="DX1522" s="216"/>
      <c r="DY1522" s="216"/>
      <c r="DZ1522" s="216"/>
      <c r="EA1522" s="216"/>
      <c r="EB1522" s="216"/>
      <c r="EC1522" s="216"/>
      <c r="ED1522" s="216"/>
      <c r="EE1522" s="216"/>
      <c r="EF1522" s="216"/>
      <c r="EG1522" s="216"/>
      <c r="EH1522" s="216"/>
      <c r="EI1522" s="216"/>
      <c r="EJ1522" s="216"/>
      <c r="EK1522" s="216"/>
      <c r="EL1522" s="216"/>
      <c r="EM1522" s="216"/>
      <c r="EN1522" s="216"/>
      <c r="EO1522" s="216"/>
      <c r="EP1522" s="216"/>
      <c r="EQ1522" s="216"/>
      <c r="ER1522" s="216"/>
      <c r="ES1522" s="216"/>
      <c r="ET1522" s="216"/>
      <c r="EU1522" s="216"/>
      <c r="EV1522" s="216"/>
      <c r="EW1522" s="216"/>
      <c r="EX1522" s="216"/>
      <c r="EY1522" s="216"/>
      <c r="EZ1522" s="216"/>
      <c r="FA1522" s="216"/>
      <c r="FB1522" s="216"/>
      <c r="FC1522" s="216"/>
      <c r="FD1522" s="216"/>
      <c r="FE1522" s="216"/>
      <c r="FF1522" s="216"/>
      <c r="FG1522" s="216"/>
      <c r="FH1522" s="216"/>
      <c r="FI1522" s="216"/>
      <c r="FJ1522" s="216"/>
      <c r="FK1522" s="216"/>
      <c r="FL1522" s="216"/>
      <c r="FM1522" s="216"/>
      <c r="FN1522" s="216"/>
      <c r="FO1522" s="216"/>
      <c r="FP1522" s="216"/>
      <c r="FQ1522" s="216"/>
      <c r="FR1522" s="216"/>
      <c r="FS1522" s="216"/>
      <c r="FT1522" s="216"/>
      <c r="FU1522" s="216"/>
      <c r="FV1522" s="216"/>
      <c r="FW1522" s="216"/>
      <c r="FX1522" s="216"/>
      <c r="FY1522" s="216"/>
      <c r="FZ1522" s="216"/>
      <c r="GA1522" s="216"/>
      <c r="GB1522" s="216"/>
      <c r="GC1522" s="216"/>
      <c r="GD1522" s="216"/>
      <c r="GE1522" s="216"/>
      <c r="GF1522" s="216"/>
      <c r="GG1522" s="216"/>
      <c r="GH1522" s="216"/>
      <c r="GI1522" s="216"/>
      <c r="GJ1522" s="216"/>
      <c r="GK1522" s="216"/>
      <c r="GL1522" s="216"/>
      <c r="GM1522" s="216"/>
      <c r="GN1522" s="216"/>
      <c r="GO1522" s="216"/>
      <c r="GP1522" s="216"/>
      <c r="GQ1522" s="216"/>
      <c r="GR1522" s="216"/>
      <c r="GS1522" s="216"/>
      <c r="GT1522" s="216"/>
      <c r="GU1522" s="216"/>
      <c r="GV1522" s="216"/>
      <c r="GW1522" s="216"/>
      <c r="GX1522" s="216"/>
      <c r="GY1522" s="216"/>
      <c r="GZ1522" s="216"/>
      <c r="HA1522" s="216"/>
      <c r="HB1522" s="216"/>
      <c r="HC1522" s="216"/>
      <c r="HD1522" s="216"/>
      <c r="HE1522" s="216"/>
      <c r="HF1522" s="216"/>
      <c r="HG1522" s="216"/>
      <c r="HH1522" s="216"/>
      <c r="HI1522" s="216"/>
      <c r="HJ1522" s="216"/>
      <c r="HK1522" s="216"/>
      <c r="HL1522" s="216"/>
      <c r="HM1522" s="216"/>
      <c r="HN1522" s="216"/>
      <c r="HO1522" s="216"/>
      <c r="HP1522" s="216"/>
      <c r="HQ1522" s="216"/>
      <c r="HR1522" s="216"/>
      <c r="HS1522" s="216"/>
      <c r="HT1522" s="216"/>
      <c r="HU1522" s="216"/>
      <c r="HV1522" s="216"/>
      <c r="HW1522" s="216"/>
      <c r="HX1522" s="216"/>
      <c r="HY1522" s="216"/>
      <c r="HZ1522" s="216"/>
      <c r="IA1522" s="216"/>
      <c r="IB1522" s="216"/>
      <c r="IC1522" s="216"/>
      <c r="ID1522" s="216"/>
      <c r="IE1522" s="216"/>
      <c r="IF1522" s="216"/>
      <c r="IG1522" s="216"/>
      <c r="IH1522" s="216"/>
      <c r="II1522" s="216"/>
      <c r="IJ1522" s="216"/>
      <c r="IK1522" s="216"/>
      <c r="IL1522" s="216"/>
      <c r="IM1522" s="216"/>
      <c r="IN1522" s="216"/>
      <c r="IO1522" s="216"/>
      <c r="IP1522" s="216"/>
      <c r="IQ1522" s="216"/>
      <c r="IR1522" s="216"/>
    </row>
    <row r="1523" spans="1:252" s="227" customFormat="1" ht="33.6">
      <c r="A1523" s="321" t="s">
        <v>1140</v>
      </c>
      <c r="B1523" s="219" t="s">
        <v>1141</v>
      </c>
      <c r="C1523" s="218"/>
      <c r="D1523" s="218"/>
      <c r="E1523" s="219"/>
      <c r="F1523" s="219"/>
      <c r="G1523" s="218"/>
      <c r="H1523" s="219"/>
      <c r="I1523" s="219"/>
      <c r="J1523" s="226"/>
      <c r="K1523" s="226"/>
      <c r="L1523" s="226"/>
      <c r="M1523" s="179" t="str">
        <f>IF(E1523="","",SUBTOTAL(3,$E$5:E1523))</f>
        <v/>
      </c>
      <c r="N1523" s="226"/>
      <c r="O1523" s="226"/>
      <c r="P1523" s="226"/>
      <c r="Q1523" s="226"/>
      <c r="R1523" s="226"/>
      <c r="S1523" s="226"/>
      <c r="T1523" s="226"/>
      <c r="U1523" s="226"/>
      <c r="V1523" s="226"/>
      <c r="W1523" s="226"/>
      <c r="X1523" s="226"/>
      <c r="Y1523" s="226"/>
      <c r="Z1523" s="226"/>
      <c r="AA1523" s="226"/>
      <c r="AB1523" s="226"/>
      <c r="AC1523" s="226"/>
      <c r="AD1523" s="226"/>
      <c r="AE1523" s="226"/>
      <c r="AF1523" s="226"/>
      <c r="AG1523" s="226"/>
      <c r="AH1523" s="226"/>
      <c r="AI1523" s="226"/>
      <c r="AJ1523" s="226"/>
      <c r="AK1523" s="226"/>
      <c r="AL1523" s="226"/>
      <c r="AM1523" s="226"/>
      <c r="AN1523" s="226"/>
      <c r="AO1523" s="226"/>
      <c r="AP1523" s="226"/>
      <c r="AQ1523" s="226"/>
      <c r="AR1523" s="226"/>
      <c r="AS1523" s="226"/>
      <c r="AT1523" s="226"/>
      <c r="AU1523" s="226"/>
      <c r="AV1523" s="226"/>
      <c r="AW1523" s="226"/>
      <c r="AX1523" s="226"/>
      <c r="AY1523" s="226"/>
      <c r="AZ1523" s="226"/>
      <c r="BA1523" s="226"/>
      <c r="BB1523" s="226"/>
      <c r="BC1523" s="226"/>
      <c r="BD1523" s="226"/>
      <c r="BE1523" s="226"/>
      <c r="BF1523" s="226"/>
      <c r="BG1523" s="226"/>
      <c r="BH1523" s="226"/>
      <c r="BI1523" s="226"/>
      <c r="BJ1523" s="226"/>
      <c r="BK1523" s="226"/>
      <c r="BL1523" s="226"/>
      <c r="BM1523" s="226"/>
      <c r="BN1523" s="226"/>
      <c r="BO1523" s="226"/>
      <c r="BP1523" s="226"/>
      <c r="BQ1523" s="226"/>
      <c r="BR1523" s="226"/>
      <c r="BS1523" s="226"/>
      <c r="BT1523" s="226"/>
      <c r="BU1523" s="226"/>
      <c r="BV1523" s="226"/>
      <c r="BW1523" s="226"/>
      <c r="BX1523" s="226"/>
      <c r="BY1523" s="226"/>
      <c r="BZ1523" s="226"/>
      <c r="CA1523" s="226"/>
      <c r="CB1523" s="226"/>
      <c r="CC1523" s="226"/>
      <c r="CD1523" s="226"/>
      <c r="CE1523" s="226"/>
      <c r="CF1523" s="226"/>
      <c r="CG1523" s="226"/>
      <c r="CH1523" s="226"/>
      <c r="CI1523" s="226"/>
      <c r="CJ1523" s="226"/>
      <c r="CK1523" s="226"/>
      <c r="CL1523" s="226"/>
      <c r="CM1523" s="226"/>
      <c r="CN1523" s="226"/>
      <c r="CO1523" s="226"/>
      <c r="CP1523" s="226"/>
      <c r="CQ1523" s="226"/>
      <c r="CR1523" s="226"/>
      <c r="CS1523" s="226"/>
      <c r="CT1523" s="226"/>
      <c r="CU1523" s="226"/>
      <c r="CV1523" s="226"/>
      <c r="CW1523" s="226"/>
      <c r="CX1523" s="226"/>
      <c r="CY1523" s="226"/>
      <c r="CZ1523" s="226"/>
      <c r="DA1523" s="226"/>
      <c r="DB1523" s="226"/>
      <c r="DC1523" s="226"/>
      <c r="DD1523" s="226"/>
      <c r="DE1523" s="226"/>
      <c r="DF1523" s="226"/>
      <c r="DG1523" s="226"/>
      <c r="DH1523" s="226"/>
      <c r="DI1523" s="226"/>
      <c r="DJ1523" s="226"/>
      <c r="DK1523" s="226"/>
      <c r="DL1523" s="226"/>
      <c r="DM1523" s="226"/>
      <c r="DN1523" s="226"/>
      <c r="DO1523" s="226"/>
      <c r="DP1523" s="226"/>
      <c r="DQ1523" s="226"/>
      <c r="DR1523" s="226"/>
      <c r="DS1523" s="226"/>
      <c r="DT1523" s="226"/>
      <c r="DU1523" s="226"/>
      <c r="DV1523" s="226"/>
      <c r="DW1523" s="226"/>
      <c r="DX1523" s="226"/>
      <c r="DY1523" s="226"/>
      <c r="DZ1523" s="226"/>
      <c r="EA1523" s="226"/>
      <c r="EB1523" s="226"/>
      <c r="EC1523" s="226"/>
      <c r="ED1523" s="226"/>
      <c r="EE1523" s="226"/>
      <c r="EF1523" s="226"/>
      <c r="EG1523" s="226"/>
      <c r="EH1523" s="226"/>
      <c r="EI1523" s="226"/>
      <c r="EJ1523" s="226"/>
      <c r="EK1523" s="226"/>
      <c r="EL1523" s="226"/>
      <c r="EM1523" s="226"/>
      <c r="EN1523" s="226"/>
      <c r="EO1523" s="226"/>
      <c r="EP1523" s="226"/>
      <c r="EQ1523" s="226"/>
      <c r="ER1523" s="226"/>
      <c r="ES1523" s="226"/>
      <c r="ET1523" s="226"/>
      <c r="EU1523" s="226"/>
      <c r="EV1523" s="226"/>
      <c r="EW1523" s="226"/>
      <c r="EX1523" s="226"/>
      <c r="EY1523" s="226"/>
      <c r="EZ1523" s="226"/>
      <c r="FA1523" s="226"/>
      <c r="FB1523" s="226"/>
      <c r="FC1523" s="226"/>
      <c r="FD1523" s="226"/>
      <c r="FE1523" s="226"/>
      <c r="FF1523" s="226"/>
      <c r="FG1523" s="226"/>
      <c r="FH1523" s="226"/>
      <c r="FI1523" s="226"/>
      <c r="FJ1523" s="226"/>
      <c r="FK1523" s="226"/>
      <c r="FL1523" s="226"/>
      <c r="FM1523" s="226"/>
      <c r="FN1523" s="226"/>
      <c r="FO1523" s="226"/>
      <c r="FP1523" s="226"/>
      <c r="FQ1523" s="226"/>
      <c r="FR1523" s="226"/>
      <c r="FS1523" s="226"/>
      <c r="FT1523" s="226"/>
      <c r="FU1523" s="226"/>
      <c r="FV1523" s="226"/>
      <c r="FW1523" s="226"/>
      <c r="FX1523" s="226"/>
      <c r="FY1523" s="226"/>
      <c r="FZ1523" s="226"/>
      <c r="GA1523" s="226"/>
      <c r="GB1523" s="226"/>
      <c r="GC1523" s="226"/>
      <c r="GD1523" s="226"/>
      <c r="GE1523" s="226"/>
      <c r="GF1523" s="226"/>
      <c r="GG1523" s="226"/>
      <c r="GH1523" s="226"/>
      <c r="GI1523" s="226"/>
      <c r="GJ1523" s="226"/>
      <c r="GK1523" s="226"/>
      <c r="GL1523" s="226"/>
      <c r="GM1523" s="226"/>
      <c r="GN1523" s="226"/>
      <c r="GO1523" s="226"/>
      <c r="GP1523" s="226"/>
      <c r="GQ1523" s="226"/>
      <c r="GR1523" s="226"/>
      <c r="GS1523" s="226"/>
      <c r="GT1523" s="226"/>
      <c r="GU1523" s="226"/>
      <c r="GV1523" s="226"/>
      <c r="GW1523" s="226"/>
      <c r="GX1523" s="226"/>
      <c r="GY1523" s="226"/>
      <c r="GZ1523" s="226"/>
      <c r="HA1523" s="226"/>
      <c r="HB1523" s="226"/>
      <c r="HC1523" s="226"/>
      <c r="HD1523" s="226"/>
      <c r="HE1523" s="226"/>
      <c r="HF1523" s="226"/>
      <c r="HG1523" s="226"/>
      <c r="HH1523" s="226"/>
      <c r="HI1523" s="226"/>
      <c r="HJ1523" s="226"/>
      <c r="HK1523" s="226"/>
      <c r="HL1523" s="226"/>
      <c r="HM1523" s="226"/>
      <c r="HN1523" s="226"/>
      <c r="HO1523" s="226"/>
      <c r="HP1523" s="226"/>
      <c r="HQ1523" s="226"/>
      <c r="HR1523" s="226"/>
      <c r="HS1523" s="226"/>
      <c r="HT1523" s="226"/>
      <c r="HU1523" s="226"/>
      <c r="HV1523" s="226"/>
      <c r="HW1523" s="226"/>
      <c r="HX1523" s="226"/>
      <c r="HY1523" s="226"/>
      <c r="HZ1523" s="226"/>
      <c r="IA1523" s="226"/>
      <c r="IB1523" s="226"/>
      <c r="IC1523" s="226"/>
      <c r="ID1523" s="226"/>
      <c r="IE1523" s="226"/>
      <c r="IF1523" s="226"/>
      <c r="IG1523" s="226"/>
      <c r="IH1523" s="226"/>
      <c r="II1523" s="226"/>
      <c r="IJ1523" s="226"/>
      <c r="IK1523" s="226"/>
      <c r="IL1523" s="226"/>
      <c r="IM1523" s="226"/>
      <c r="IN1523" s="226"/>
      <c r="IO1523" s="226"/>
      <c r="IP1523" s="226"/>
      <c r="IQ1523" s="226"/>
      <c r="IR1523" s="226"/>
    </row>
    <row r="1524" spans="1:252" s="227" customFormat="1" ht="33.6">
      <c r="A1524" s="324">
        <f>IF(C1524="","",COUNTA($C$4:C1524))</f>
        <v>192</v>
      </c>
      <c r="B1524" s="191" t="s">
        <v>1142</v>
      </c>
      <c r="C1524" s="190" t="s">
        <v>3</v>
      </c>
      <c r="D1524" s="190" t="s">
        <v>6</v>
      </c>
      <c r="E1524" s="191"/>
      <c r="F1524" s="191"/>
      <c r="G1524" s="190" t="s">
        <v>18</v>
      </c>
      <c r="H1524" s="194" t="str">
        <f>IF(I1524&lt;&gt;"",IF(I1524&lt;=3,"Đơn giản",IF(I1524&lt;=7,"Trung bình","Phức tạp")),"")</f>
        <v>Phức tạp</v>
      </c>
      <c r="I1524" s="310">
        <f>COUNTA(E1525:E1532)</f>
        <v>8</v>
      </c>
      <c r="J1524" s="226"/>
      <c r="K1524" s="226"/>
      <c r="L1524" s="226"/>
      <c r="M1524" s="179" t="str">
        <f>IF(E1524="","",SUBTOTAL(3,$E$5:E1524))</f>
        <v/>
      </c>
      <c r="N1524" s="226"/>
      <c r="O1524" s="226"/>
      <c r="P1524" s="226"/>
      <c r="Q1524" s="226"/>
      <c r="R1524" s="226"/>
      <c r="S1524" s="226"/>
      <c r="T1524" s="226"/>
      <c r="U1524" s="226"/>
      <c r="V1524" s="226"/>
      <c r="W1524" s="226"/>
      <c r="X1524" s="226"/>
      <c r="Y1524" s="226"/>
      <c r="Z1524" s="226"/>
      <c r="AA1524" s="226"/>
      <c r="AB1524" s="226"/>
      <c r="AC1524" s="226"/>
      <c r="AD1524" s="226"/>
      <c r="AE1524" s="226"/>
      <c r="AF1524" s="226"/>
      <c r="AG1524" s="226"/>
      <c r="AH1524" s="226"/>
      <c r="AI1524" s="226"/>
      <c r="AJ1524" s="226"/>
      <c r="AK1524" s="226"/>
      <c r="AL1524" s="226"/>
      <c r="AM1524" s="226"/>
      <c r="AN1524" s="226"/>
      <c r="AO1524" s="226"/>
      <c r="AP1524" s="226"/>
      <c r="AQ1524" s="226"/>
      <c r="AR1524" s="226"/>
      <c r="AS1524" s="226"/>
      <c r="AT1524" s="226"/>
      <c r="AU1524" s="226"/>
      <c r="AV1524" s="226"/>
      <c r="AW1524" s="226"/>
      <c r="AX1524" s="226"/>
      <c r="AY1524" s="226"/>
      <c r="AZ1524" s="226"/>
      <c r="BA1524" s="226"/>
      <c r="BB1524" s="226"/>
      <c r="BC1524" s="226"/>
      <c r="BD1524" s="226"/>
      <c r="BE1524" s="226"/>
      <c r="BF1524" s="226"/>
      <c r="BG1524" s="226"/>
      <c r="BH1524" s="226"/>
      <c r="BI1524" s="226"/>
      <c r="BJ1524" s="226"/>
      <c r="BK1524" s="226"/>
      <c r="BL1524" s="226"/>
      <c r="BM1524" s="226"/>
      <c r="BN1524" s="226"/>
      <c r="BO1524" s="226"/>
      <c r="BP1524" s="226"/>
      <c r="BQ1524" s="226"/>
      <c r="BR1524" s="226"/>
      <c r="BS1524" s="226"/>
      <c r="BT1524" s="226"/>
      <c r="BU1524" s="226"/>
      <c r="BV1524" s="226"/>
      <c r="BW1524" s="226"/>
      <c r="BX1524" s="226"/>
      <c r="BY1524" s="226"/>
      <c r="BZ1524" s="226"/>
      <c r="CA1524" s="226"/>
      <c r="CB1524" s="226"/>
      <c r="CC1524" s="226"/>
      <c r="CD1524" s="226"/>
      <c r="CE1524" s="226"/>
      <c r="CF1524" s="226"/>
      <c r="CG1524" s="226"/>
      <c r="CH1524" s="226"/>
      <c r="CI1524" s="226"/>
      <c r="CJ1524" s="226"/>
      <c r="CK1524" s="226"/>
      <c r="CL1524" s="226"/>
      <c r="CM1524" s="226"/>
      <c r="CN1524" s="226"/>
      <c r="CO1524" s="226"/>
      <c r="CP1524" s="226"/>
      <c r="CQ1524" s="226"/>
      <c r="CR1524" s="226"/>
      <c r="CS1524" s="226"/>
      <c r="CT1524" s="226"/>
      <c r="CU1524" s="226"/>
      <c r="CV1524" s="226"/>
      <c r="CW1524" s="226"/>
      <c r="CX1524" s="226"/>
      <c r="CY1524" s="226"/>
      <c r="CZ1524" s="226"/>
      <c r="DA1524" s="226"/>
      <c r="DB1524" s="226"/>
      <c r="DC1524" s="226"/>
      <c r="DD1524" s="226"/>
      <c r="DE1524" s="226"/>
      <c r="DF1524" s="226"/>
      <c r="DG1524" s="226"/>
      <c r="DH1524" s="226"/>
      <c r="DI1524" s="226"/>
      <c r="DJ1524" s="226"/>
      <c r="DK1524" s="226"/>
      <c r="DL1524" s="226"/>
      <c r="DM1524" s="226"/>
      <c r="DN1524" s="226"/>
      <c r="DO1524" s="226"/>
      <c r="DP1524" s="226"/>
      <c r="DQ1524" s="226"/>
      <c r="DR1524" s="226"/>
      <c r="DS1524" s="226"/>
      <c r="DT1524" s="226"/>
      <c r="DU1524" s="226"/>
      <c r="DV1524" s="226"/>
      <c r="DW1524" s="226"/>
      <c r="DX1524" s="226"/>
      <c r="DY1524" s="226"/>
      <c r="DZ1524" s="226"/>
      <c r="EA1524" s="226"/>
      <c r="EB1524" s="226"/>
      <c r="EC1524" s="226"/>
      <c r="ED1524" s="226"/>
      <c r="EE1524" s="226"/>
      <c r="EF1524" s="226"/>
      <c r="EG1524" s="226"/>
      <c r="EH1524" s="226"/>
      <c r="EI1524" s="226"/>
      <c r="EJ1524" s="226"/>
      <c r="EK1524" s="226"/>
      <c r="EL1524" s="226"/>
      <c r="EM1524" s="226"/>
      <c r="EN1524" s="226"/>
      <c r="EO1524" s="226"/>
      <c r="EP1524" s="226"/>
      <c r="EQ1524" s="226"/>
      <c r="ER1524" s="226"/>
      <c r="ES1524" s="226"/>
      <c r="ET1524" s="226"/>
      <c r="EU1524" s="226"/>
      <c r="EV1524" s="226"/>
      <c r="EW1524" s="226"/>
      <c r="EX1524" s="226"/>
      <c r="EY1524" s="226"/>
      <c r="EZ1524" s="226"/>
      <c r="FA1524" s="226"/>
      <c r="FB1524" s="226"/>
      <c r="FC1524" s="226"/>
      <c r="FD1524" s="226"/>
      <c r="FE1524" s="226"/>
      <c r="FF1524" s="226"/>
      <c r="FG1524" s="226"/>
      <c r="FH1524" s="226"/>
      <c r="FI1524" s="226"/>
      <c r="FJ1524" s="226"/>
      <c r="FK1524" s="226"/>
      <c r="FL1524" s="226"/>
      <c r="FM1524" s="226"/>
      <c r="FN1524" s="226"/>
      <c r="FO1524" s="226"/>
      <c r="FP1524" s="226"/>
      <c r="FQ1524" s="226"/>
      <c r="FR1524" s="226"/>
      <c r="FS1524" s="226"/>
      <c r="FT1524" s="226"/>
      <c r="FU1524" s="226"/>
      <c r="FV1524" s="226"/>
      <c r="FW1524" s="226"/>
      <c r="FX1524" s="226"/>
      <c r="FY1524" s="226"/>
      <c r="FZ1524" s="226"/>
      <c r="GA1524" s="226"/>
      <c r="GB1524" s="226"/>
      <c r="GC1524" s="226"/>
      <c r="GD1524" s="226"/>
      <c r="GE1524" s="226"/>
      <c r="GF1524" s="226"/>
      <c r="GG1524" s="226"/>
      <c r="GH1524" s="226"/>
      <c r="GI1524" s="226"/>
      <c r="GJ1524" s="226"/>
      <c r="GK1524" s="226"/>
      <c r="GL1524" s="226"/>
      <c r="GM1524" s="226"/>
      <c r="GN1524" s="226"/>
      <c r="GO1524" s="226"/>
      <c r="GP1524" s="226"/>
      <c r="GQ1524" s="226"/>
      <c r="GR1524" s="226"/>
      <c r="GS1524" s="226"/>
      <c r="GT1524" s="226"/>
      <c r="GU1524" s="226"/>
      <c r="GV1524" s="226"/>
      <c r="GW1524" s="226"/>
      <c r="GX1524" s="226"/>
      <c r="GY1524" s="226"/>
      <c r="GZ1524" s="226"/>
      <c r="HA1524" s="226"/>
      <c r="HB1524" s="226"/>
      <c r="HC1524" s="226"/>
      <c r="HD1524" s="226"/>
      <c r="HE1524" s="226"/>
      <c r="HF1524" s="226"/>
      <c r="HG1524" s="226"/>
      <c r="HH1524" s="226"/>
      <c r="HI1524" s="226"/>
      <c r="HJ1524" s="226"/>
      <c r="HK1524" s="226"/>
      <c r="HL1524" s="226"/>
      <c r="HM1524" s="226"/>
      <c r="HN1524" s="226"/>
      <c r="HO1524" s="226"/>
      <c r="HP1524" s="226"/>
      <c r="HQ1524" s="226"/>
      <c r="HR1524" s="226"/>
      <c r="HS1524" s="226"/>
      <c r="HT1524" s="226"/>
      <c r="HU1524" s="226"/>
      <c r="HV1524" s="226"/>
      <c r="HW1524" s="226"/>
      <c r="HX1524" s="226"/>
      <c r="HY1524" s="226"/>
      <c r="HZ1524" s="226"/>
      <c r="IA1524" s="226"/>
      <c r="IB1524" s="226"/>
      <c r="IC1524" s="226"/>
      <c r="ID1524" s="226"/>
      <c r="IE1524" s="226"/>
      <c r="IF1524" s="226"/>
      <c r="IG1524" s="226"/>
      <c r="IH1524" s="226"/>
      <c r="II1524" s="226"/>
      <c r="IJ1524" s="226"/>
      <c r="IK1524" s="226"/>
      <c r="IL1524" s="226"/>
      <c r="IM1524" s="226"/>
      <c r="IN1524" s="226"/>
      <c r="IO1524" s="226"/>
      <c r="IP1524" s="226"/>
      <c r="IQ1524" s="226"/>
      <c r="IR1524" s="226"/>
    </row>
    <row r="1525" spans="1:252" s="227" customFormat="1">
      <c r="A1525" s="323"/>
      <c r="B1525" s="198"/>
      <c r="C1525" s="329"/>
      <c r="D1525" s="207"/>
      <c r="E1525" s="199" t="s">
        <v>1143</v>
      </c>
      <c r="F1525" s="199"/>
      <c r="G1525" s="199"/>
      <c r="H1525" s="208"/>
      <c r="I1525" s="207"/>
      <c r="J1525" s="178"/>
      <c r="K1525" s="226"/>
      <c r="L1525" s="226"/>
      <c r="M1525" s="179">
        <f>IF(E1525="","",SUBTOTAL(3,$E$5:E1525))</f>
        <v>1292</v>
      </c>
      <c r="N1525" s="226"/>
      <c r="O1525" s="226"/>
      <c r="P1525" s="226"/>
      <c r="Q1525" s="226"/>
      <c r="R1525" s="226"/>
      <c r="S1525" s="226"/>
      <c r="T1525" s="226"/>
      <c r="U1525" s="226"/>
      <c r="V1525" s="226"/>
      <c r="W1525" s="226"/>
      <c r="X1525" s="226"/>
      <c r="Y1525" s="226"/>
      <c r="Z1525" s="226"/>
      <c r="AA1525" s="226"/>
      <c r="AB1525" s="226"/>
      <c r="AC1525" s="226"/>
      <c r="AD1525" s="226"/>
      <c r="AE1525" s="226"/>
      <c r="AF1525" s="226"/>
      <c r="AG1525" s="226"/>
      <c r="AH1525" s="226"/>
      <c r="AI1525" s="226"/>
      <c r="AJ1525" s="226"/>
      <c r="AK1525" s="226"/>
      <c r="AL1525" s="226"/>
      <c r="AM1525" s="226"/>
      <c r="AN1525" s="226"/>
      <c r="AO1525" s="226"/>
      <c r="AP1525" s="226"/>
      <c r="AQ1525" s="226"/>
      <c r="AR1525" s="226"/>
      <c r="AS1525" s="226"/>
      <c r="AT1525" s="226"/>
      <c r="AU1525" s="226"/>
      <c r="AV1525" s="226"/>
      <c r="AW1525" s="226"/>
      <c r="AX1525" s="226"/>
      <c r="AY1525" s="226"/>
      <c r="AZ1525" s="226"/>
      <c r="BA1525" s="226"/>
      <c r="BB1525" s="226"/>
      <c r="BC1525" s="226"/>
      <c r="BD1525" s="226"/>
      <c r="BE1525" s="226"/>
      <c r="BF1525" s="226"/>
      <c r="BG1525" s="226"/>
      <c r="BH1525" s="226"/>
      <c r="BI1525" s="226"/>
      <c r="BJ1525" s="226"/>
      <c r="BK1525" s="226"/>
      <c r="BL1525" s="226"/>
      <c r="BM1525" s="226"/>
      <c r="BN1525" s="226"/>
      <c r="BO1525" s="226"/>
      <c r="BP1525" s="226"/>
      <c r="BQ1525" s="226"/>
      <c r="BR1525" s="226"/>
      <c r="BS1525" s="226"/>
      <c r="BT1525" s="226"/>
      <c r="BU1525" s="226"/>
      <c r="BV1525" s="226"/>
      <c r="BW1525" s="226"/>
      <c r="BX1525" s="226"/>
      <c r="BY1525" s="226"/>
      <c r="BZ1525" s="226"/>
      <c r="CA1525" s="226"/>
      <c r="CB1525" s="226"/>
      <c r="CC1525" s="226"/>
      <c r="CD1525" s="226"/>
      <c r="CE1525" s="226"/>
      <c r="CF1525" s="226"/>
      <c r="CG1525" s="226"/>
      <c r="CH1525" s="226"/>
      <c r="CI1525" s="226"/>
      <c r="CJ1525" s="226"/>
      <c r="CK1525" s="226"/>
      <c r="CL1525" s="226"/>
      <c r="CM1525" s="226"/>
      <c r="CN1525" s="226"/>
      <c r="CO1525" s="226"/>
      <c r="CP1525" s="226"/>
      <c r="CQ1525" s="226"/>
      <c r="CR1525" s="226"/>
      <c r="CS1525" s="226"/>
      <c r="CT1525" s="226"/>
      <c r="CU1525" s="226"/>
      <c r="CV1525" s="226"/>
      <c r="CW1525" s="226"/>
      <c r="CX1525" s="226"/>
      <c r="CY1525" s="226"/>
      <c r="CZ1525" s="226"/>
      <c r="DA1525" s="226"/>
      <c r="DB1525" s="226"/>
      <c r="DC1525" s="226"/>
      <c r="DD1525" s="226"/>
      <c r="DE1525" s="226"/>
      <c r="DF1525" s="226"/>
      <c r="DG1525" s="226"/>
      <c r="DH1525" s="226"/>
      <c r="DI1525" s="226"/>
      <c r="DJ1525" s="226"/>
      <c r="DK1525" s="226"/>
      <c r="DL1525" s="226"/>
      <c r="DM1525" s="226"/>
      <c r="DN1525" s="226"/>
      <c r="DO1525" s="226"/>
      <c r="DP1525" s="226"/>
      <c r="DQ1525" s="226"/>
      <c r="DR1525" s="226"/>
      <c r="DS1525" s="226"/>
      <c r="DT1525" s="226"/>
      <c r="DU1525" s="226"/>
      <c r="DV1525" s="226"/>
      <c r="DW1525" s="226"/>
      <c r="DX1525" s="226"/>
      <c r="DY1525" s="226"/>
      <c r="DZ1525" s="226"/>
      <c r="EA1525" s="226"/>
      <c r="EB1525" s="226"/>
      <c r="EC1525" s="226"/>
      <c r="ED1525" s="226"/>
      <c r="EE1525" s="226"/>
      <c r="EF1525" s="226"/>
      <c r="EG1525" s="226"/>
      <c r="EH1525" s="226"/>
      <c r="EI1525" s="226"/>
      <c r="EJ1525" s="226"/>
      <c r="EK1525" s="226"/>
      <c r="EL1525" s="226"/>
      <c r="EM1525" s="226"/>
      <c r="EN1525" s="226"/>
      <c r="EO1525" s="226"/>
      <c r="EP1525" s="226"/>
      <c r="EQ1525" s="226"/>
      <c r="ER1525" s="226"/>
      <c r="ES1525" s="226"/>
      <c r="ET1525" s="226"/>
      <c r="EU1525" s="226"/>
      <c r="EV1525" s="226"/>
      <c r="EW1525" s="226"/>
      <c r="EX1525" s="226"/>
      <c r="EY1525" s="226"/>
      <c r="EZ1525" s="226"/>
      <c r="FA1525" s="226"/>
      <c r="FB1525" s="226"/>
      <c r="FC1525" s="226"/>
      <c r="FD1525" s="226"/>
      <c r="FE1525" s="226"/>
      <c r="FF1525" s="226"/>
      <c r="FG1525" s="226"/>
      <c r="FH1525" s="226"/>
      <c r="FI1525" s="226"/>
      <c r="FJ1525" s="226"/>
      <c r="FK1525" s="226"/>
      <c r="FL1525" s="226"/>
      <c r="FM1525" s="226"/>
      <c r="FN1525" s="226"/>
      <c r="FO1525" s="226"/>
      <c r="FP1525" s="226"/>
      <c r="FQ1525" s="226"/>
      <c r="FR1525" s="226"/>
      <c r="FS1525" s="226"/>
      <c r="FT1525" s="226"/>
      <c r="FU1525" s="226"/>
      <c r="FV1525" s="226"/>
      <c r="FW1525" s="226"/>
      <c r="FX1525" s="226"/>
      <c r="FY1525" s="226"/>
      <c r="FZ1525" s="226"/>
      <c r="GA1525" s="226"/>
      <c r="GB1525" s="226"/>
      <c r="GC1525" s="226"/>
      <c r="GD1525" s="226"/>
      <c r="GE1525" s="226"/>
      <c r="GF1525" s="226"/>
      <c r="GG1525" s="226"/>
      <c r="GH1525" s="226"/>
      <c r="GI1525" s="226"/>
      <c r="GJ1525" s="226"/>
      <c r="GK1525" s="226"/>
      <c r="GL1525" s="226"/>
      <c r="GM1525" s="226"/>
      <c r="GN1525" s="226"/>
      <c r="GO1525" s="226"/>
      <c r="GP1525" s="226"/>
      <c r="GQ1525" s="226"/>
      <c r="GR1525" s="226"/>
      <c r="GS1525" s="226"/>
      <c r="GT1525" s="226"/>
      <c r="GU1525" s="226"/>
      <c r="GV1525" s="226"/>
      <c r="GW1525" s="226"/>
      <c r="GX1525" s="226"/>
      <c r="GY1525" s="226"/>
      <c r="GZ1525" s="226"/>
      <c r="HA1525" s="226"/>
      <c r="HB1525" s="226"/>
      <c r="HC1525" s="226"/>
      <c r="HD1525" s="226"/>
      <c r="HE1525" s="226"/>
      <c r="HF1525" s="226"/>
      <c r="HG1525" s="226"/>
      <c r="HH1525" s="226"/>
      <c r="HI1525" s="226"/>
      <c r="HJ1525" s="226"/>
      <c r="HK1525" s="226"/>
      <c r="HL1525" s="226"/>
      <c r="HM1525" s="226"/>
      <c r="HN1525" s="226"/>
      <c r="HO1525" s="226"/>
      <c r="HP1525" s="226"/>
      <c r="HQ1525" s="226"/>
      <c r="HR1525" s="226"/>
      <c r="HS1525" s="226"/>
      <c r="HT1525" s="226"/>
      <c r="HU1525" s="226"/>
      <c r="HV1525" s="226"/>
      <c r="HW1525" s="226"/>
      <c r="HX1525" s="226"/>
      <c r="HY1525" s="226"/>
      <c r="HZ1525" s="226"/>
      <c r="IA1525" s="226"/>
      <c r="IB1525" s="226"/>
      <c r="IC1525" s="226"/>
      <c r="ID1525" s="226"/>
      <c r="IE1525" s="226"/>
      <c r="IF1525" s="226"/>
      <c r="IG1525" s="226"/>
      <c r="IH1525" s="226"/>
      <c r="II1525" s="226"/>
      <c r="IJ1525" s="226"/>
      <c r="IK1525" s="226"/>
      <c r="IL1525" s="226"/>
      <c r="IM1525" s="226"/>
    </row>
    <row r="1526" spans="1:252" s="227" customFormat="1">
      <c r="A1526" s="323"/>
      <c r="B1526" s="198"/>
      <c r="C1526" s="329"/>
      <c r="D1526" s="207"/>
      <c r="E1526" s="199" t="s">
        <v>1144</v>
      </c>
      <c r="F1526" s="199"/>
      <c r="G1526" s="199"/>
      <c r="H1526" s="208"/>
      <c r="I1526" s="207"/>
      <c r="J1526" s="178"/>
      <c r="K1526" s="226"/>
      <c r="L1526" s="226"/>
      <c r="M1526" s="179">
        <f>IF(E1526="","",SUBTOTAL(3,$E$5:E1526))</f>
        <v>1293</v>
      </c>
      <c r="N1526" s="226"/>
      <c r="O1526" s="226"/>
      <c r="P1526" s="226"/>
      <c r="Q1526" s="226"/>
      <c r="R1526" s="226"/>
      <c r="S1526" s="226"/>
      <c r="T1526" s="226"/>
      <c r="U1526" s="226"/>
      <c r="V1526" s="226"/>
      <c r="W1526" s="226"/>
      <c r="X1526" s="226"/>
      <c r="Y1526" s="226"/>
      <c r="Z1526" s="226"/>
      <c r="AA1526" s="226"/>
      <c r="AB1526" s="226"/>
      <c r="AC1526" s="226"/>
      <c r="AD1526" s="226"/>
      <c r="AE1526" s="226"/>
      <c r="AF1526" s="226"/>
      <c r="AG1526" s="226"/>
      <c r="AH1526" s="226"/>
      <c r="AI1526" s="226"/>
      <c r="AJ1526" s="226"/>
      <c r="AK1526" s="226"/>
      <c r="AL1526" s="226"/>
      <c r="AM1526" s="226"/>
      <c r="AN1526" s="226"/>
      <c r="AO1526" s="226"/>
      <c r="AP1526" s="226"/>
      <c r="AQ1526" s="226"/>
      <c r="AR1526" s="226"/>
      <c r="AS1526" s="226"/>
      <c r="AT1526" s="226"/>
      <c r="AU1526" s="226"/>
      <c r="AV1526" s="226"/>
      <c r="AW1526" s="226"/>
      <c r="AX1526" s="226"/>
      <c r="AY1526" s="226"/>
      <c r="AZ1526" s="226"/>
      <c r="BA1526" s="226"/>
      <c r="BB1526" s="226"/>
      <c r="BC1526" s="226"/>
      <c r="BD1526" s="226"/>
      <c r="BE1526" s="226"/>
      <c r="BF1526" s="226"/>
      <c r="BG1526" s="226"/>
      <c r="BH1526" s="226"/>
      <c r="BI1526" s="226"/>
      <c r="BJ1526" s="226"/>
      <c r="BK1526" s="226"/>
      <c r="BL1526" s="226"/>
      <c r="BM1526" s="226"/>
      <c r="BN1526" s="226"/>
      <c r="BO1526" s="226"/>
      <c r="BP1526" s="226"/>
      <c r="BQ1526" s="226"/>
      <c r="BR1526" s="226"/>
      <c r="BS1526" s="226"/>
      <c r="BT1526" s="226"/>
      <c r="BU1526" s="226"/>
      <c r="BV1526" s="226"/>
      <c r="BW1526" s="226"/>
      <c r="BX1526" s="226"/>
      <c r="BY1526" s="226"/>
      <c r="BZ1526" s="226"/>
      <c r="CA1526" s="226"/>
      <c r="CB1526" s="226"/>
      <c r="CC1526" s="226"/>
      <c r="CD1526" s="226"/>
      <c r="CE1526" s="226"/>
      <c r="CF1526" s="226"/>
      <c r="CG1526" s="226"/>
      <c r="CH1526" s="226"/>
      <c r="CI1526" s="226"/>
      <c r="CJ1526" s="226"/>
      <c r="CK1526" s="226"/>
      <c r="CL1526" s="226"/>
      <c r="CM1526" s="226"/>
      <c r="CN1526" s="226"/>
      <c r="CO1526" s="226"/>
      <c r="CP1526" s="226"/>
      <c r="CQ1526" s="226"/>
      <c r="CR1526" s="226"/>
      <c r="CS1526" s="226"/>
      <c r="CT1526" s="226"/>
      <c r="CU1526" s="226"/>
      <c r="CV1526" s="226"/>
      <c r="CW1526" s="226"/>
      <c r="CX1526" s="226"/>
      <c r="CY1526" s="226"/>
      <c r="CZ1526" s="226"/>
      <c r="DA1526" s="226"/>
      <c r="DB1526" s="226"/>
      <c r="DC1526" s="226"/>
      <c r="DD1526" s="226"/>
      <c r="DE1526" s="226"/>
      <c r="DF1526" s="226"/>
      <c r="DG1526" s="226"/>
      <c r="DH1526" s="226"/>
      <c r="DI1526" s="226"/>
      <c r="DJ1526" s="226"/>
      <c r="DK1526" s="226"/>
      <c r="DL1526" s="226"/>
      <c r="DM1526" s="226"/>
      <c r="DN1526" s="226"/>
      <c r="DO1526" s="226"/>
      <c r="DP1526" s="226"/>
      <c r="DQ1526" s="226"/>
      <c r="DR1526" s="226"/>
      <c r="DS1526" s="226"/>
      <c r="DT1526" s="226"/>
      <c r="DU1526" s="226"/>
      <c r="DV1526" s="226"/>
      <c r="DW1526" s="226"/>
      <c r="DX1526" s="226"/>
      <c r="DY1526" s="226"/>
      <c r="DZ1526" s="226"/>
      <c r="EA1526" s="226"/>
      <c r="EB1526" s="226"/>
      <c r="EC1526" s="226"/>
      <c r="ED1526" s="226"/>
      <c r="EE1526" s="226"/>
      <c r="EF1526" s="226"/>
      <c r="EG1526" s="226"/>
      <c r="EH1526" s="226"/>
      <c r="EI1526" s="226"/>
      <c r="EJ1526" s="226"/>
      <c r="EK1526" s="226"/>
      <c r="EL1526" s="226"/>
      <c r="EM1526" s="226"/>
      <c r="EN1526" s="226"/>
      <c r="EO1526" s="226"/>
      <c r="EP1526" s="226"/>
      <c r="EQ1526" s="226"/>
      <c r="ER1526" s="226"/>
      <c r="ES1526" s="226"/>
      <c r="ET1526" s="226"/>
      <c r="EU1526" s="226"/>
      <c r="EV1526" s="226"/>
      <c r="EW1526" s="226"/>
      <c r="EX1526" s="226"/>
      <c r="EY1526" s="226"/>
      <c r="EZ1526" s="226"/>
      <c r="FA1526" s="226"/>
      <c r="FB1526" s="226"/>
      <c r="FC1526" s="226"/>
      <c r="FD1526" s="226"/>
      <c r="FE1526" s="226"/>
      <c r="FF1526" s="226"/>
      <c r="FG1526" s="226"/>
      <c r="FH1526" s="226"/>
      <c r="FI1526" s="226"/>
      <c r="FJ1526" s="226"/>
      <c r="FK1526" s="226"/>
      <c r="FL1526" s="226"/>
      <c r="FM1526" s="226"/>
      <c r="FN1526" s="226"/>
      <c r="FO1526" s="226"/>
      <c r="FP1526" s="226"/>
      <c r="FQ1526" s="226"/>
      <c r="FR1526" s="226"/>
      <c r="FS1526" s="226"/>
      <c r="FT1526" s="226"/>
      <c r="FU1526" s="226"/>
      <c r="FV1526" s="226"/>
      <c r="FW1526" s="226"/>
      <c r="FX1526" s="226"/>
      <c r="FY1526" s="226"/>
      <c r="FZ1526" s="226"/>
      <c r="GA1526" s="226"/>
      <c r="GB1526" s="226"/>
      <c r="GC1526" s="226"/>
      <c r="GD1526" s="226"/>
      <c r="GE1526" s="226"/>
      <c r="GF1526" s="226"/>
      <c r="GG1526" s="226"/>
      <c r="GH1526" s="226"/>
      <c r="GI1526" s="226"/>
      <c r="GJ1526" s="226"/>
      <c r="GK1526" s="226"/>
      <c r="GL1526" s="226"/>
      <c r="GM1526" s="226"/>
      <c r="GN1526" s="226"/>
      <c r="GO1526" s="226"/>
      <c r="GP1526" s="226"/>
      <c r="GQ1526" s="226"/>
      <c r="GR1526" s="226"/>
      <c r="GS1526" s="226"/>
      <c r="GT1526" s="226"/>
      <c r="GU1526" s="226"/>
      <c r="GV1526" s="226"/>
      <c r="GW1526" s="226"/>
      <c r="GX1526" s="226"/>
      <c r="GY1526" s="226"/>
      <c r="GZ1526" s="226"/>
      <c r="HA1526" s="226"/>
      <c r="HB1526" s="226"/>
      <c r="HC1526" s="226"/>
      <c r="HD1526" s="226"/>
      <c r="HE1526" s="226"/>
      <c r="HF1526" s="226"/>
      <c r="HG1526" s="226"/>
      <c r="HH1526" s="226"/>
      <c r="HI1526" s="226"/>
      <c r="HJ1526" s="226"/>
      <c r="HK1526" s="226"/>
      <c r="HL1526" s="226"/>
      <c r="HM1526" s="226"/>
      <c r="HN1526" s="226"/>
      <c r="HO1526" s="226"/>
      <c r="HP1526" s="226"/>
      <c r="HQ1526" s="226"/>
      <c r="HR1526" s="226"/>
      <c r="HS1526" s="226"/>
      <c r="HT1526" s="226"/>
      <c r="HU1526" s="226"/>
      <c r="HV1526" s="226"/>
      <c r="HW1526" s="226"/>
      <c r="HX1526" s="226"/>
      <c r="HY1526" s="226"/>
      <c r="HZ1526" s="226"/>
      <c r="IA1526" s="226"/>
      <c r="IB1526" s="226"/>
      <c r="IC1526" s="226"/>
      <c r="ID1526" s="226"/>
      <c r="IE1526" s="226"/>
      <c r="IF1526" s="226"/>
      <c r="IG1526" s="226"/>
      <c r="IH1526" s="226"/>
      <c r="II1526" s="226"/>
      <c r="IJ1526" s="226"/>
      <c r="IK1526" s="226"/>
      <c r="IL1526" s="226"/>
      <c r="IM1526" s="226"/>
    </row>
    <row r="1527" spans="1:252" s="227" customFormat="1">
      <c r="A1527" s="323"/>
      <c r="B1527" s="198"/>
      <c r="C1527" s="329"/>
      <c r="D1527" s="207"/>
      <c r="E1527" s="199" t="s">
        <v>1145</v>
      </c>
      <c r="F1527" s="199"/>
      <c r="G1527" s="199"/>
      <c r="H1527" s="208"/>
      <c r="I1527" s="207"/>
      <c r="J1527" s="178"/>
      <c r="K1527" s="226"/>
      <c r="L1527" s="226"/>
      <c r="M1527" s="179">
        <f>IF(E1527="","",SUBTOTAL(3,$E$5:E1527))</f>
        <v>1294</v>
      </c>
      <c r="N1527" s="226"/>
      <c r="O1527" s="226"/>
      <c r="P1527" s="226"/>
      <c r="Q1527" s="226"/>
      <c r="R1527" s="226"/>
      <c r="S1527" s="226"/>
      <c r="T1527" s="226"/>
      <c r="U1527" s="226"/>
      <c r="V1527" s="226"/>
      <c r="W1527" s="226"/>
      <c r="X1527" s="226"/>
      <c r="Y1527" s="226"/>
      <c r="Z1527" s="226"/>
      <c r="AA1527" s="226"/>
      <c r="AB1527" s="226"/>
      <c r="AC1527" s="226"/>
      <c r="AD1527" s="226"/>
      <c r="AE1527" s="226"/>
      <c r="AF1527" s="226"/>
      <c r="AG1527" s="226"/>
      <c r="AH1527" s="226"/>
      <c r="AI1527" s="226"/>
      <c r="AJ1527" s="226"/>
      <c r="AK1527" s="226"/>
      <c r="AL1527" s="226"/>
      <c r="AM1527" s="226"/>
      <c r="AN1527" s="226"/>
      <c r="AO1527" s="226"/>
      <c r="AP1527" s="226"/>
      <c r="AQ1527" s="226"/>
      <c r="AR1527" s="226"/>
      <c r="AS1527" s="226"/>
      <c r="AT1527" s="226"/>
      <c r="AU1527" s="226"/>
      <c r="AV1527" s="226"/>
      <c r="AW1527" s="226"/>
      <c r="AX1527" s="226"/>
      <c r="AY1527" s="226"/>
      <c r="AZ1527" s="226"/>
      <c r="BA1527" s="226"/>
      <c r="BB1527" s="226"/>
      <c r="BC1527" s="226"/>
      <c r="BD1527" s="226"/>
      <c r="BE1527" s="226"/>
      <c r="BF1527" s="226"/>
      <c r="BG1527" s="226"/>
      <c r="BH1527" s="226"/>
      <c r="BI1527" s="226"/>
      <c r="BJ1527" s="226"/>
      <c r="BK1527" s="226"/>
      <c r="BL1527" s="226"/>
      <c r="BM1527" s="226"/>
      <c r="BN1527" s="226"/>
      <c r="BO1527" s="226"/>
      <c r="BP1527" s="226"/>
      <c r="BQ1527" s="226"/>
      <c r="BR1527" s="226"/>
      <c r="BS1527" s="226"/>
      <c r="BT1527" s="226"/>
      <c r="BU1527" s="226"/>
      <c r="BV1527" s="226"/>
      <c r="BW1527" s="226"/>
      <c r="BX1527" s="226"/>
      <c r="BY1527" s="226"/>
      <c r="BZ1527" s="226"/>
      <c r="CA1527" s="226"/>
      <c r="CB1527" s="226"/>
      <c r="CC1527" s="226"/>
      <c r="CD1527" s="226"/>
      <c r="CE1527" s="226"/>
      <c r="CF1527" s="226"/>
      <c r="CG1527" s="226"/>
      <c r="CH1527" s="226"/>
      <c r="CI1527" s="226"/>
      <c r="CJ1527" s="226"/>
      <c r="CK1527" s="226"/>
      <c r="CL1527" s="226"/>
      <c r="CM1527" s="226"/>
      <c r="CN1527" s="226"/>
      <c r="CO1527" s="226"/>
      <c r="CP1527" s="226"/>
      <c r="CQ1527" s="226"/>
      <c r="CR1527" s="226"/>
      <c r="CS1527" s="226"/>
      <c r="CT1527" s="226"/>
      <c r="CU1527" s="226"/>
      <c r="CV1527" s="226"/>
      <c r="CW1527" s="226"/>
      <c r="CX1527" s="226"/>
      <c r="CY1527" s="226"/>
      <c r="CZ1527" s="226"/>
      <c r="DA1527" s="226"/>
      <c r="DB1527" s="226"/>
      <c r="DC1527" s="226"/>
      <c r="DD1527" s="226"/>
      <c r="DE1527" s="226"/>
      <c r="DF1527" s="226"/>
      <c r="DG1527" s="226"/>
      <c r="DH1527" s="226"/>
      <c r="DI1527" s="226"/>
      <c r="DJ1527" s="226"/>
      <c r="DK1527" s="226"/>
      <c r="DL1527" s="226"/>
      <c r="DM1527" s="226"/>
      <c r="DN1527" s="226"/>
      <c r="DO1527" s="226"/>
      <c r="DP1527" s="226"/>
      <c r="DQ1527" s="226"/>
      <c r="DR1527" s="226"/>
      <c r="DS1527" s="226"/>
      <c r="DT1527" s="226"/>
      <c r="DU1527" s="226"/>
      <c r="DV1527" s="226"/>
      <c r="DW1527" s="226"/>
      <c r="DX1527" s="226"/>
      <c r="DY1527" s="226"/>
      <c r="DZ1527" s="226"/>
      <c r="EA1527" s="226"/>
      <c r="EB1527" s="226"/>
      <c r="EC1527" s="226"/>
      <c r="ED1527" s="226"/>
      <c r="EE1527" s="226"/>
      <c r="EF1527" s="226"/>
      <c r="EG1527" s="226"/>
      <c r="EH1527" s="226"/>
      <c r="EI1527" s="226"/>
      <c r="EJ1527" s="226"/>
      <c r="EK1527" s="226"/>
      <c r="EL1527" s="226"/>
      <c r="EM1527" s="226"/>
      <c r="EN1527" s="226"/>
      <c r="EO1527" s="226"/>
      <c r="EP1527" s="226"/>
      <c r="EQ1527" s="226"/>
      <c r="ER1527" s="226"/>
      <c r="ES1527" s="226"/>
      <c r="ET1527" s="226"/>
      <c r="EU1527" s="226"/>
      <c r="EV1527" s="226"/>
      <c r="EW1527" s="226"/>
      <c r="EX1527" s="226"/>
      <c r="EY1527" s="226"/>
      <c r="EZ1527" s="226"/>
      <c r="FA1527" s="226"/>
      <c r="FB1527" s="226"/>
      <c r="FC1527" s="226"/>
      <c r="FD1527" s="226"/>
      <c r="FE1527" s="226"/>
      <c r="FF1527" s="226"/>
      <c r="FG1527" s="226"/>
      <c r="FH1527" s="226"/>
      <c r="FI1527" s="226"/>
      <c r="FJ1527" s="226"/>
      <c r="FK1527" s="226"/>
      <c r="FL1527" s="226"/>
      <c r="FM1527" s="226"/>
      <c r="FN1527" s="226"/>
      <c r="FO1527" s="226"/>
      <c r="FP1527" s="226"/>
      <c r="FQ1527" s="226"/>
      <c r="FR1527" s="226"/>
      <c r="FS1527" s="226"/>
      <c r="FT1527" s="226"/>
      <c r="FU1527" s="226"/>
      <c r="FV1527" s="226"/>
      <c r="FW1527" s="226"/>
      <c r="FX1527" s="226"/>
      <c r="FY1527" s="226"/>
      <c r="FZ1527" s="226"/>
      <c r="GA1527" s="226"/>
      <c r="GB1527" s="226"/>
      <c r="GC1527" s="226"/>
      <c r="GD1527" s="226"/>
      <c r="GE1527" s="226"/>
      <c r="GF1527" s="226"/>
      <c r="GG1527" s="226"/>
      <c r="GH1527" s="226"/>
      <c r="GI1527" s="226"/>
      <c r="GJ1527" s="226"/>
      <c r="GK1527" s="226"/>
      <c r="GL1527" s="226"/>
      <c r="GM1527" s="226"/>
      <c r="GN1527" s="226"/>
      <c r="GO1527" s="226"/>
      <c r="GP1527" s="226"/>
      <c r="GQ1527" s="226"/>
      <c r="GR1527" s="226"/>
      <c r="GS1527" s="226"/>
      <c r="GT1527" s="226"/>
      <c r="GU1527" s="226"/>
      <c r="GV1527" s="226"/>
      <c r="GW1527" s="226"/>
      <c r="GX1527" s="226"/>
      <c r="GY1527" s="226"/>
      <c r="GZ1527" s="226"/>
      <c r="HA1527" s="226"/>
      <c r="HB1527" s="226"/>
      <c r="HC1527" s="226"/>
      <c r="HD1527" s="226"/>
      <c r="HE1527" s="226"/>
      <c r="HF1527" s="226"/>
      <c r="HG1527" s="226"/>
      <c r="HH1527" s="226"/>
      <c r="HI1527" s="226"/>
      <c r="HJ1527" s="226"/>
      <c r="HK1527" s="226"/>
      <c r="HL1527" s="226"/>
      <c r="HM1527" s="226"/>
      <c r="HN1527" s="226"/>
      <c r="HO1527" s="226"/>
      <c r="HP1527" s="226"/>
      <c r="HQ1527" s="226"/>
      <c r="HR1527" s="226"/>
      <c r="HS1527" s="226"/>
      <c r="HT1527" s="226"/>
      <c r="HU1527" s="226"/>
      <c r="HV1527" s="226"/>
      <c r="HW1527" s="226"/>
      <c r="HX1527" s="226"/>
      <c r="HY1527" s="226"/>
      <c r="HZ1527" s="226"/>
      <c r="IA1527" s="226"/>
      <c r="IB1527" s="226"/>
      <c r="IC1527" s="226"/>
      <c r="ID1527" s="226"/>
      <c r="IE1527" s="226"/>
      <c r="IF1527" s="226"/>
      <c r="IG1527" s="226"/>
      <c r="IH1527" s="226"/>
      <c r="II1527" s="226"/>
      <c r="IJ1527" s="226"/>
      <c r="IK1527" s="226"/>
      <c r="IL1527" s="226"/>
      <c r="IM1527" s="226"/>
    </row>
    <row r="1528" spans="1:252" s="227" customFormat="1">
      <c r="A1528" s="323"/>
      <c r="B1528" s="198"/>
      <c r="C1528" s="329"/>
      <c r="D1528" s="207"/>
      <c r="E1528" s="199" t="s">
        <v>1146</v>
      </c>
      <c r="F1528" s="199"/>
      <c r="G1528" s="199"/>
      <c r="H1528" s="208"/>
      <c r="I1528" s="207"/>
      <c r="J1528" s="178"/>
      <c r="K1528" s="226"/>
      <c r="L1528" s="226"/>
      <c r="M1528" s="179">
        <f>IF(E1528="","",SUBTOTAL(3,$E$5:E1528))</f>
        <v>1295</v>
      </c>
      <c r="N1528" s="226"/>
      <c r="O1528" s="226"/>
      <c r="P1528" s="226"/>
      <c r="Q1528" s="226"/>
      <c r="R1528" s="226"/>
      <c r="S1528" s="226"/>
      <c r="T1528" s="226"/>
      <c r="U1528" s="226"/>
      <c r="V1528" s="226"/>
      <c r="W1528" s="226"/>
      <c r="X1528" s="226"/>
      <c r="Y1528" s="226"/>
      <c r="Z1528" s="226"/>
      <c r="AA1528" s="226"/>
      <c r="AB1528" s="226"/>
      <c r="AC1528" s="226"/>
      <c r="AD1528" s="226"/>
      <c r="AE1528" s="226"/>
      <c r="AF1528" s="226"/>
      <c r="AG1528" s="226"/>
      <c r="AH1528" s="226"/>
      <c r="AI1528" s="226"/>
      <c r="AJ1528" s="226"/>
      <c r="AK1528" s="226"/>
      <c r="AL1528" s="226"/>
      <c r="AM1528" s="226"/>
      <c r="AN1528" s="226"/>
      <c r="AO1528" s="226"/>
      <c r="AP1528" s="226"/>
      <c r="AQ1528" s="226"/>
      <c r="AR1528" s="226"/>
      <c r="AS1528" s="226"/>
      <c r="AT1528" s="226"/>
      <c r="AU1528" s="226"/>
      <c r="AV1528" s="226"/>
      <c r="AW1528" s="226"/>
      <c r="AX1528" s="226"/>
      <c r="AY1528" s="226"/>
      <c r="AZ1528" s="226"/>
      <c r="BA1528" s="226"/>
      <c r="BB1528" s="226"/>
      <c r="BC1528" s="226"/>
      <c r="BD1528" s="226"/>
      <c r="BE1528" s="226"/>
      <c r="BF1528" s="226"/>
      <c r="BG1528" s="226"/>
      <c r="BH1528" s="226"/>
      <c r="BI1528" s="226"/>
      <c r="BJ1528" s="226"/>
      <c r="BK1528" s="226"/>
      <c r="BL1528" s="226"/>
      <c r="BM1528" s="226"/>
      <c r="BN1528" s="226"/>
      <c r="BO1528" s="226"/>
      <c r="BP1528" s="226"/>
      <c r="BQ1528" s="226"/>
      <c r="BR1528" s="226"/>
      <c r="BS1528" s="226"/>
      <c r="BT1528" s="226"/>
      <c r="BU1528" s="226"/>
      <c r="BV1528" s="226"/>
      <c r="BW1528" s="226"/>
      <c r="BX1528" s="226"/>
      <c r="BY1528" s="226"/>
      <c r="BZ1528" s="226"/>
      <c r="CA1528" s="226"/>
      <c r="CB1528" s="226"/>
      <c r="CC1528" s="226"/>
      <c r="CD1528" s="226"/>
      <c r="CE1528" s="226"/>
      <c r="CF1528" s="226"/>
      <c r="CG1528" s="226"/>
      <c r="CH1528" s="226"/>
      <c r="CI1528" s="226"/>
      <c r="CJ1528" s="226"/>
      <c r="CK1528" s="226"/>
      <c r="CL1528" s="226"/>
      <c r="CM1528" s="226"/>
      <c r="CN1528" s="226"/>
      <c r="CO1528" s="226"/>
      <c r="CP1528" s="226"/>
      <c r="CQ1528" s="226"/>
      <c r="CR1528" s="226"/>
      <c r="CS1528" s="226"/>
      <c r="CT1528" s="226"/>
      <c r="CU1528" s="226"/>
      <c r="CV1528" s="226"/>
      <c r="CW1528" s="226"/>
      <c r="CX1528" s="226"/>
      <c r="CY1528" s="226"/>
      <c r="CZ1528" s="226"/>
      <c r="DA1528" s="226"/>
      <c r="DB1528" s="226"/>
      <c r="DC1528" s="226"/>
      <c r="DD1528" s="226"/>
      <c r="DE1528" s="226"/>
      <c r="DF1528" s="226"/>
      <c r="DG1528" s="226"/>
      <c r="DH1528" s="226"/>
      <c r="DI1528" s="226"/>
      <c r="DJ1528" s="226"/>
      <c r="DK1528" s="226"/>
      <c r="DL1528" s="226"/>
      <c r="DM1528" s="226"/>
      <c r="DN1528" s="226"/>
      <c r="DO1528" s="226"/>
      <c r="DP1528" s="226"/>
      <c r="DQ1528" s="226"/>
      <c r="DR1528" s="226"/>
      <c r="DS1528" s="226"/>
      <c r="DT1528" s="226"/>
      <c r="DU1528" s="226"/>
      <c r="DV1528" s="226"/>
      <c r="DW1528" s="226"/>
      <c r="DX1528" s="226"/>
      <c r="DY1528" s="226"/>
      <c r="DZ1528" s="226"/>
      <c r="EA1528" s="226"/>
      <c r="EB1528" s="226"/>
      <c r="EC1528" s="226"/>
      <c r="ED1528" s="226"/>
      <c r="EE1528" s="226"/>
      <c r="EF1528" s="226"/>
      <c r="EG1528" s="226"/>
      <c r="EH1528" s="226"/>
      <c r="EI1528" s="226"/>
      <c r="EJ1528" s="226"/>
      <c r="EK1528" s="226"/>
      <c r="EL1528" s="226"/>
      <c r="EM1528" s="226"/>
      <c r="EN1528" s="226"/>
      <c r="EO1528" s="226"/>
      <c r="EP1528" s="226"/>
      <c r="EQ1528" s="226"/>
      <c r="ER1528" s="226"/>
      <c r="ES1528" s="226"/>
      <c r="ET1528" s="226"/>
      <c r="EU1528" s="226"/>
      <c r="EV1528" s="226"/>
      <c r="EW1528" s="226"/>
      <c r="EX1528" s="226"/>
      <c r="EY1528" s="226"/>
      <c r="EZ1528" s="226"/>
      <c r="FA1528" s="226"/>
      <c r="FB1528" s="226"/>
      <c r="FC1528" s="226"/>
      <c r="FD1528" s="226"/>
      <c r="FE1528" s="226"/>
      <c r="FF1528" s="226"/>
      <c r="FG1528" s="226"/>
      <c r="FH1528" s="226"/>
      <c r="FI1528" s="226"/>
      <c r="FJ1528" s="226"/>
      <c r="FK1528" s="226"/>
      <c r="FL1528" s="226"/>
      <c r="FM1528" s="226"/>
      <c r="FN1528" s="226"/>
      <c r="FO1528" s="226"/>
      <c r="FP1528" s="226"/>
      <c r="FQ1528" s="226"/>
      <c r="FR1528" s="226"/>
      <c r="FS1528" s="226"/>
      <c r="FT1528" s="226"/>
      <c r="FU1528" s="226"/>
      <c r="FV1528" s="226"/>
      <c r="FW1528" s="226"/>
      <c r="FX1528" s="226"/>
      <c r="FY1528" s="226"/>
      <c r="FZ1528" s="226"/>
      <c r="GA1528" s="226"/>
      <c r="GB1528" s="226"/>
      <c r="GC1528" s="226"/>
      <c r="GD1528" s="226"/>
      <c r="GE1528" s="226"/>
      <c r="GF1528" s="226"/>
      <c r="GG1528" s="226"/>
      <c r="GH1528" s="226"/>
      <c r="GI1528" s="226"/>
      <c r="GJ1528" s="226"/>
      <c r="GK1528" s="226"/>
      <c r="GL1528" s="226"/>
      <c r="GM1528" s="226"/>
      <c r="GN1528" s="226"/>
      <c r="GO1528" s="226"/>
      <c r="GP1528" s="226"/>
      <c r="GQ1528" s="226"/>
      <c r="GR1528" s="226"/>
      <c r="GS1528" s="226"/>
      <c r="GT1528" s="226"/>
      <c r="GU1528" s="226"/>
      <c r="GV1528" s="226"/>
      <c r="GW1528" s="226"/>
      <c r="GX1528" s="226"/>
      <c r="GY1528" s="226"/>
      <c r="GZ1528" s="226"/>
      <c r="HA1528" s="226"/>
      <c r="HB1528" s="226"/>
      <c r="HC1528" s="226"/>
      <c r="HD1528" s="226"/>
      <c r="HE1528" s="226"/>
      <c r="HF1528" s="226"/>
      <c r="HG1528" s="226"/>
      <c r="HH1528" s="226"/>
      <c r="HI1528" s="226"/>
      <c r="HJ1528" s="226"/>
      <c r="HK1528" s="226"/>
      <c r="HL1528" s="226"/>
      <c r="HM1528" s="226"/>
      <c r="HN1528" s="226"/>
      <c r="HO1528" s="226"/>
      <c r="HP1528" s="226"/>
      <c r="HQ1528" s="226"/>
      <c r="HR1528" s="226"/>
      <c r="HS1528" s="226"/>
      <c r="HT1528" s="226"/>
      <c r="HU1528" s="226"/>
      <c r="HV1528" s="226"/>
      <c r="HW1528" s="226"/>
      <c r="HX1528" s="226"/>
      <c r="HY1528" s="226"/>
      <c r="HZ1528" s="226"/>
      <c r="IA1528" s="226"/>
      <c r="IB1528" s="226"/>
      <c r="IC1528" s="226"/>
      <c r="ID1528" s="226"/>
      <c r="IE1528" s="226"/>
      <c r="IF1528" s="226"/>
      <c r="IG1528" s="226"/>
      <c r="IH1528" s="226"/>
      <c r="II1528" s="226"/>
      <c r="IJ1528" s="226"/>
      <c r="IK1528" s="226"/>
      <c r="IL1528" s="226"/>
      <c r="IM1528" s="226"/>
    </row>
    <row r="1529" spans="1:252" s="227" customFormat="1">
      <c r="A1529" s="323"/>
      <c r="B1529" s="198"/>
      <c r="C1529" s="329"/>
      <c r="D1529" s="207"/>
      <c r="E1529" s="199" t="s">
        <v>1147</v>
      </c>
      <c r="F1529" s="199"/>
      <c r="G1529" s="199"/>
      <c r="H1529" s="208"/>
      <c r="I1529" s="207"/>
      <c r="J1529" s="178"/>
      <c r="K1529" s="226"/>
      <c r="L1529" s="226"/>
      <c r="M1529" s="179">
        <f>IF(E1529="","",SUBTOTAL(3,$E$5:E1529))</f>
        <v>1296</v>
      </c>
      <c r="N1529" s="226"/>
      <c r="O1529" s="226"/>
      <c r="P1529" s="226"/>
      <c r="Q1529" s="226"/>
      <c r="R1529" s="226"/>
      <c r="S1529" s="226"/>
      <c r="T1529" s="226"/>
      <c r="U1529" s="226"/>
      <c r="V1529" s="226"/>
      <c r="W1529" s="226"/>
      <c r="X1529" s="226"/>
      <c r="Y1529" s="226"/>
      <c r="Z1529" s="226"/>
      <c r="AA1529" s="226"/>
      <c r="AB1529" s="226"/>
      <c r="AC1529" s="226"/>
      <c r="AD1529" s="226"/>
      <c r="AE1529" s="226"/>
      <c r="AF1529" s="226"/>
      <c r="AG1529" s="226"/>
      <c r="AH1529" s="226"/>
      <c r="AI1529" s="226"/>
      <c r="AJ1529" s="226"/>
      <c r="AK1529" s="226"/>
      <c r="AL1529" s="226"/>
      <c r="AM1529" s="226"/>
      <c r="AN1529" s="226"/>
      <c r="AO1529" s="226"/>
      <c r="AP1529" s="226"/>
      <c r="AQ1529" s="226"/>
      <c r="AR1529" s="226"/>
      <c r="AS1529" s="226"/>
      <c r="AT1529" s="226"/>
      <c r="AU1529" s="226"/>
      <c r="AV1529" s="226"/>
      <c r="AW1529" s="226"/>
      <c r="AX1529" s="226"/>
      <c r="AY1529" s="226"/>
      <c r="AZ1529" s="226"/>
      <c r="BA1529" s="226"/>
      <c r="BB1529" s="226"/>
      <c r="BC1529" s="226"/>
      <c r="BD1529" s="226"/>
      <c r="BE1529" s="226"/>
      <c r="BF1529" s="226"/>
      <c r="BG1529" s="226"/>
      <c r="BH1529" s="226"/>
      <c r="BI1529" s="226"/>
      <c r="BJ1529" s="226"/>
      <c r="BK1529" s="226"/>
      <c r="BL1529" s="226"/>
      <c r="BM1529" s="226"/>
      <c r="BN1529" s="226"/>
      <c r="BO1529" s="226"/>
      <c r="BP1529" s="226"/>
      <c r="BQ1529" s="226"/>
      <c r="BR1529" s="226"/>
      <c r="BS1529" s="226"/>
      <c r="BT1529" s="226"/>
      <c r="BU1529" s="226"/>
      <c r="BV1529" s="226"/>
      <c r="BW1529" s="226"/>
      <c r="BX1529" s="226"/>
      <c r="BY1529" s="226"/>
      <c r="BZ1529" s="226"/>
      <c r="CA1529" s="226"/>
      <c r="CB1529" s="226"/>
      <c r="CC1529" s="226"/>
      <c r="CD1529" s="226"/>
      <c r="CE1529" s="226"/>
      <c r="CF1529" s="226"/>
      <c r="CG1529" s="226"/>
      <c r="CH1529" s="226"/>
      <c r="CI1529" s="226"/>
      <c r="CJ1529" s="226"/>
      <c r="CK1529" s="226"/>
      <c r="CL1529" s="226"/>
      <c r="CM1529" s="226"/>
      <c r="CN1529" s="226"/>
      <c r="CO1529" s="226"/>
      <c r="CP1529" s="226"/>
      <c r="CQ1529" s="226"/>
      <c r="CR1529" s="226"/>
      <c r="CS1529" s="226"/>
      <c r="CT1529" s="226"/>
      <c r="CU1529" s="226"/>
      <c r="CV1529" s="226"/>
      <c r="CW1529" s="226"/>
      <c r="CX1529" s="226"/>
      <c r="CY1529" s="226"/>
      <c r="CZ1529" s="226"/>
      <c r="DA1529" s="226"/>
      <c r="DB1529" s="226"/>
      <c r="DC1529" s="226"/>
      <c r="DD1529" s="226"/>
      <c r="DE1529" s="226"/>
      <c r="DF1529" s="226"/>
      <c r="DG1529" s="226"/>
      <c r="DH1529" s="226"/>
      <c r="DI1529" s="226"/>
      <c r="DJ1529" s="226"/>
      <c r="DK1529" s="226"/>
      <c r="DL1529" s="226"/>
      <c r="DM1529" s="226"/>
      <c r="DN1529" s="226"/>
      <c r="DO1529" s="226"/>
      <c r="DP1529" s="226"/>
      <c r="DQ1529" s="226"/>
      <c r="DR1529" s="226"/>
      <c r="DS1529" s="226"/>
      <c r="DT1529" s="226"/>
      <c r="DU1529" s="226"/>
      <c r="DV1529" s="226"/>
      <c r="DW1529" s="226"/>
      <c r="DX1529" s="226"/>
      <c r="DY1529" s="226"/>
      <c r="DZ1529" s="226"/>
      <c r="EA1529" s="226"/>
      <c r="EB1529" s="226"/>
      <c r="EC1529" s="226"/>
      <c r="ED1529" s="226"/>
      <c r="EE1529" s="226"/>
      <c r="EF1529" s="226"/>
      <c r="EG1529" s="226"/>
      <c r="EH1529" s="226"/>
      <c r="EI1529" s="226"/>
      <c r="EJ1529" s="226"/>
      <c r="EK1529" s="226"/>
      <c r="EL1529" s="226"/>
      <c r="EM1529" s="226"/>
      <c r="EN1529" s="226"/>
      <c r="EO1529" s="226"/>
      <c r="EP1529" s="226"/>
      <c r="EQ1529" s="226"/>
      <c r="ER1529" s="226"/>
      <c r="ES1529" s="226"/>
      <c r="ET1529" s="226"/>
      <c r="EU1529" s="226"/>
      <c r="EV1529" s="226"/>
      <c r="EW1529" s="226"/>
      <c r="EX1529" s="226"/>
      <c r="EY1529" s="226"/>
      <c r="EZ1529" s="226"/>
      <c r="FA1529" s="226"/>
      <c r="FB1529" s="226"/>
      <c r="FC1529" s="226"/>
      <c r="FD1529" s="226"/>
      <c r="FE1529" s="226"/>
      <c r="FF1529" s="226"/>
      <c r="FG1529" s="226"/>
      <c r="FH1529" s="226"/>
      <c r="FI1529" s="226"/>
      <c r="FJ1529" s="226"/>
      <c r="FK1529" s="226"/>
      <c r="FL1529" s="226"/>
      <c r="FM1529" s="226"/>
      <c r="FN1529" s="226"/>
      <c r="FO1529" s="226"/>
      <c r="FP1529" s="226"/>
      <c r="FQ1529" s="226"/>
      <c r="FR1529" s="226"/>
      <c r="FS1529" s="226"/>
      <c r="FT1529" s="226"/>
      <c r="FU1529" s="226"/>
      <c r="FV1529" s="226"/>
      <c r="FW1529" s="226"/>
      <c r="FX1529" s="226"/>
      <c r="FY1529" s="226"/>
      <c r="FZ1529" s="226"/>
      <c r="GA1529" s="226"/>
      <c r="GB1529" s="226"/>
      <c r="GC1529" s="226"/>
      <c r="GD1529" s="226"/>
      <c r="GE1529" s="226"/>
      <c r="GF1529" s="226"/>
      <c r="GG1529" s="226"/>
      <c r="GH1529" s="226"/>
      <c r="GI1529" s="226"/>
      <c r="GJ1529" s="226"/>
      <c r="GK1529" s="226"/>
      <c r="GL1529" s="226"/>
      <c r="GM1529" s="226"/>
      <c r="GN1529" s="226"/>
      <c r="GO1529" s="226"/>
      <c r="GP1529" s="226"/>
      <c r="GQ1529" s="226"/>
      <c r="GR1529" s="226"/>
      <c r="GS1529" s="226"/>
      <c r="GT1529" s="226"/>
      <c r="GU1529" s="226"/>
      <c r="GV1529" s="226"/>
      <c r="GW1529" s="226"/>
      <c r="GX1529" s="226"/>
      <c r="GY1529" s="226"/>
      <c r="GZ1529" s="226"/>
      <c r="HA1529" s="226"/>
      <c r="HB1529" s="226"/>
      <c r="HC1529" s="226"/>
      <c r="HD1529" s="226"/>
      <c r="HE1529" s="226"/>
      <c r="HF1529" s="226"/>
      <c r="HG1529" s="226"/>
      <c r="HH1529" s="226"/>
      <c r="HI1529" s="226"/>
      <c r="HJ1529" s="226"/>
      <c r="HK1529" s="226"/>
      <c r="HL1529" s="226"/>
      <c r="HM1529" s="226"/>
      <c r="HN1529" s="226"/>
      <c r="HO1529" s="226"/>
      <c r="HP1529" s="226"/>
      <c r="HQ1529" s="226"/>
      <c r="HR1529" s="226"/>
      <c r="HS1529" s="226"/>
      <c r="HT1529" s="226"/>
      <c r="HU1529" s="226"/>
      <c r="HV1529" s="226"/>
      <c r="HW1529" s="226"/>
      <c r="HX1529" s="226"/>
      <c r="HY1529" s="226"/>
      <c r="HZ1529" s="226"/>
      <c r="IA1529" s="226"/>
      <c r="IB1529" s="226"/>
      <c r="IC1529" s="226"/>
      <c r="ID1529" s="226"/>
      <c r="IE1529" s="226"/>
      <c r="IF1529" s="226"/>
      <c r="IG1529" s="226"/>
      <c r="IH1529" s="226"/>
      <c r="II1529" s="226"/>
      <c r="IJ1529" s="226"/>
      <c r="IK1529" s="226"/>
      <c r="IL1529" s="226"/>
      <c r="IM1529" s="226"/>
    </row>
    <row r="1530" spans="1:252" s="227" customFormat="1">
      <c r="A1530" s="323"/>
      <c r="B1530" s="198"/>
      <c r="C1530" s="329"/>
      <c r="D1530" s="207"/>
      <c r="E1530" s="199" t="s">
        <v>1148</v>
      </c>
      <c r="F1530" s="199"/>
      <c r="G1530" s="199"/>
      <c r="H1530" s="208"/>
      <c r="I1530" s="207"/>
      <c r="J1530" s="178"/>
      <c r="K1530" s="226"/>
      <c r="L1530" s="226"/>
      <c r="M1530" s="179">
        <f>IF(E1530="","",SUBTOTAL(3,$E$5:E1530))</f>
        <v>1297</v>
      </c>
      <c r="N1530" s="226"/>
      <c r="O1530" s="226"/>
      <c r="P1530" s="226"/>
      <c r="Q1530" s="226"/>
      <c r="R1530" s="226"/>
      <c r="S1530" s="226"/>
      <c r="T1530" s="226"/>
      <c r="U1530" s="226"/>
      <c r="V1530" s="226"/>
      <c r="W1530" s="226"/>
      <c r="X1530" s="226"/>
      <c r="Y1530" s="226"/>
      <c r="Z1530" s="226"/>
      <c r="AA1530" s="226"/>
      <c r="AB1530" s="226"/>
      <c r="AC1530" s="226"/>
      <c r="AD1530" s="226"/>
      <c r="AE1530" s="226"/>
      <c r="AF1530" s="226"/>
      <c r="AG1530" s="226"/>
      <c r="AH1530" s="226"/>
      <c r="AI1530" s="226"/>
      <c r="AJ1530" s="226"/>
      <c r="AK1530" s="226"/>
      <c r="AL1530" s="226"/>
      <c r="AM1530" s="226"/>
      <c r="AN1530" s="226"/>
      <c r="AO1530" s="226"/>
      <c r="AP1530" s="226"/>
      <c r="AQ1530" s="226"/>
      <c r="AR1530" s="226"/>
      <c r="AS1530" s="226"/>
      <c r="AT1530" s="226"/>
      <c r="AU1530" s="226"/>
      <c r="AV1530" s="226"/>
      <c r="AW1530" s="226"/>
      <c r="AX1530" s="226"/>
      <c r="AY1530" s="226"/>
      <c r="AZ1530" s="226"/>
      <c r="BA1530" s="226"/>
      <c r="BB1530" s="226"/>
      <c r="BC1530" s="226"/>
      <c r="BD1530" s="226"/>
      <c r="BE1530" s="226"/>
      <c r="BF1530" s="226"/>
      <c r="BG1530" s="226"/>
      <c r="BH1530" s="226"/>
      <c r="BI1530" s="226"/>
      <c r="BJ1530" s="226"/>
      <c r="BK1530" s="226"/>
      <c r="BL1530" s="226"/>
      <c r="BM1530" s="226"/>
      <c r="BN1530" s="226"/>
      <c r="BO1530" s="226"/>
      <c r="BP1530" s="226"/>
      <c r="BQ1530" s="226"/>
      <c r="BR1530" s="226"/>
      <c r="BS1530" s="226"/>
      <c r="BT1530" s="226"/>
      <c r="BU1530" s="226"/>
      <c r="BV1530" s="226"/>
      <c r="BW1530" s="226"/>
      <c r="BX1530" s="226"/>
      <c r="BY1530" s="226"/>
      <c r="BZ1530" s="226"/>
      <c r="CA1530" s="226"/>
      <c r="CB1530" s="226"/>
      <c r="CC1530" s="226"/>
      <c r="CD1530" s="226"/>
      <c r="CE1530" s="226"/>
      <c r="CF1530" s="226"/>
      <c r="CG1530" s="226"/>
      <c r="CH1530" s="226"/>
      <c r="CI1530" s="226"/>
      <c r="CJ1530" s="226"/>
      <c r="CK1530" s="226"/>
      <c r="CL1530" s="226"/>
      <c r="CM1530" s="226"/>
      <c r="CN1530" s="226"/>
      <c r="CO1530" s="226"/>
      <c r="CP1530" s="226"/>
      <c r="CQ1530" s="226"/>
      <c r="CR1530" s="226"/>
      <c r="CS1530" s="226"/>
      <c r="CT1530" s="226"/>
      <c r="CU1530" s="226"/>
      <c r="CV1530" s="226"/>
      <c r="CW1530" s="226"/>
      <c r="CX1530" s="226"/>
      <c r="CY1530" s="226"/>
      <c r="CZ1530" s="226"/>
      <c r="DA1530" s="226"/>
      <c r="DB1530" s="226"/>
      <c r="DC1530" s="226"/>
      <c r="DD1530" s="226"/>
      <c r="DE1530" s="226"/>
      <c r="DF1530" s="226"/>
      <c r="DG1530" s="226"/>
      <c r="DH1530" s="226"/>
      <c r="DI1530" s="226"/>
      <c r="DJ1530" s="226"/>
      <c r="DK1530" s="226"/>
      <c r="DL1530" s="226"/>
      <c r="DM1530" s="226"/>
      <c r="DN1530" s="226"/>
      <c r="DO1530" s="226"/>
      <c r="DP1530" s="226"/>
      <c r="DQ1530" s="226"/>
      <c r="DR1530" s="226"/>
      <c r="DS1530" s="226"/>
      <c r="DT1530" s="226"/>
      <c r="DU1530" s="226"/>
      <c r="DV1530" s="226"/>
      <c r="DW1530" s="226"/>
      <c r="DX1530" s="226"/>
      <c r="DY1530" s="226"/>
      <c r="DZ1530" s="226"/>
      <c r="EA1530" s="226"/>
      <c r="EB1530" s="226"/>
      <c r="EC1530" s="226"/>
      <c r="ED1530" s="226"/>
      <c r="EE1530" s="226"/>
      <c r="EF1530" s="226"/>
      <c r="EG1530" s="226"/>
      <c r="EH1530" s="226"/>
      <c r="EI1530" s="226"/>
      <c r="EJ1530" s="226"/>
      <c r="EK1530" s="226"/>
      <c r="EL1530" s="226"/>
      <c r="EM1530" s="226"/>
      <c r="EN1530" s="226"/>
      <c r="EO1530" s="226"/>
      <c r="EP1530" s="226"/>
      <c r="EQ1530" s="226"/>
      <c r="ER1530" s="226"/>
      <c r="ES1530" s="226"/>
      <c r="ET1530" s="226"/>
      <c r="EU1530" s="226"/>
      <c r="EV1530" s="226"/>
      <c r="EW1530" s="226"/>
      <c r="EX1530" s="226"/>
      <c r="EY1530" s="226"/>
      <c r="EZ1530" s="226"/>
      <c r="FA1530" s="226"/>
      <c r="FB1530" s="226"/>
      <c r="FC1530" s="226"/>
      <c r="FD1530" s="226"/>
      <c r="FE1530" s="226"/>
      <c r="FF1530" s="226"/>
      <c r="FG1530" s="226"/>
      <c r="FH1530" s="226"/>
      <c r="FI1530" s="226"/>
      <c r="FJ1530" s="226"/>
      <c r="FK1530" s="226"/>
      <c r="FL1530" s="226"/>
      <c r="FM1530" s="226"/>
      <c r="FN1530" s="226"/>
      <c r="FO1530" s="226"/>
      <c r="FP1530" s="226"/>
      <c r="FQ1530" s="226"/>
      <c r="FR1530" s="226"/>
      <c r="FS1530" s="226"/>
      <c r="FT1530" s="226"/>
      <c r="FU1530" s="226"/>
      <c r="FV1530" s="226"/>
      <c r="FW1530" s="226"/>
      <c r="FX1530" s="226"/>
      <c r="FY1530" s="226"/>
      <c r="FZ1530" s="226"/>
      <c r="GA1530" s="226"/>
      <c r="GB1530" s="226"/>
      <c r="GC1530" s="226"/>
      <c r="GD1530" s="226"/>
      <c r="GE1530" s="226"/>
      <c r="GF1530" s="226"/>
      <c r="GG1530" s="226"/>
      <c r="GH1530" s="226"/>
      <c r="GI1530" s="226"/>
      <c r="GJ1530" s="226"/>
      <c r="GK1530" s="226"/>
      <c r="GL1530" s="226"/>
      <c r="GM1530" s="226"/>
      <c r="GN1530" s="226"/>
      <c r="GO1530" s="226"/>
      <c r="GP1530" s="226"/>
      <c r="GQ1530" s="226"/>
      <c r="GR1530" s="226"/>
      <c r="GS1530" s="226"/>
      <c r="GT1530" s="226"/>
      <c r="GU1530" s="226"/>
      <c r="GV1530" s="226"/>
      <c r="GW1530" s="226"/>
      <c r="GX1530" s="226"/>
      <c r="GY1530" s="226"/>
      <c r="GZ1530" s="226"/>
      <c r="HA1530" s="226"/>
      <c r="HB1530" s="226"/>
      <c r="HC1530" s="226"/>
      <c r="HD1530" s="226"/>
      <c r="HE1530" s="226"/>
      <c r="HF1530" s="226"/>
      <c r="HG1530" s="226"/>
      <c r="HH1530" s="226"/>
      <c r="HI1530" s="226"/>
      <c r="HJ1530" s="226"/>
      <c r="HK1530" s="226"/>
      <c r="HL1530" s="226"/>
      <c r="HM1530" s="226"/>
      <c r="HN1530" s="226"/>
      <c r="HO1530" s="226"/>
      <c r="HP1530" s="226"/>
      <c r="HQ1530" s="226"/>
      <c r="HR1530" s="226"/>
      <c r="HS1530" s="226"/>
      <c r="HT1530" s="226"/>
      <c r="HU1530" s="226"/>
      <c r="HV1530" s="226"/>
      <c r="HW1530" s="226"/>
      <c r="HX1530" s="226"/>
      <c r="HY1530" s="226"/>
      <c r="HZ1530" s="226"/>
      <c r="IA1530" s="226"/>
      <c r="IB1530" s="226"/>
      <c r="IC1530" s="226"/>
      <c r="ID1530" s="226"/>
      <c r="IE1530" s="226"/>
      <c r="IF1530" s="226"/>
      <c r="IG1530" s="226"/>
      <c r="IH1530" s="226"/>
      <c r="II1530" s="226"/>
      <c r="IJ1530" s="226"/>
      <c r="IK1530" s="226"/>
      <c r="IL1530" s="226"/>
      <c r="IM1530" s="226"/>
    </row>
    <row r="1531" spans="1:252" s="227" customFormat="1">
      <c r="A1531" s="323"/>
      <c r="B1531" s="198"/>
      <c r="C1531" s="329"/>
      <c r="D1531" s="207"/>
      <c r="E1531" s="199" t="s">
        <v>1149</v>
      </c>
      <c r="F1531" s="199"/>
      <c r="G1531" s="199"/>
      <c r="H1531" s="208"/>
      <c r="I1531" s="207"/>
      <c r="J1531" s="178"/>
      <c r="K1531" s="226"/>
      <c r="L1531" s="226"/>
      <c r="M1531" s="179">
        <f>IF(E1531="","",SUBTOTAL(3,$E$5:E1531))</f>
        <v>1298</v>
      </c>
      <c r="N1531" s="226"/>
      <c r="O1531" s="226"/>
      <c r="P1531" s="226"/>
      <c r="Q1531" s="226"/>
      <c r="R1531" s="226"/>
      <c r="S1531" s="226"/>
      <c r="T1531" s="226"/>
      <c r="U1531" s="226"/>
      <c r="V1531" s="226"/>
      <c r="W1531" s="226"/>
      <c r="X1531" s="226"/>
      <c r="Y1531" s="226"/>
      <c r="Z1531" s="226"/>
      <c r="AA1531" s="226"/>
      <c r="AB1531" s="226"/>
      <c r="AC1531" s="226"/>
      <c r="AD1531" s="226"/>
      <c r="AE1531" s="226"/>
      <c r="AF1531" s="226"/>
      <c r="AG1531" s="226"/>
      <c r="AH1531" s="226"/>
      <c r="AI1531" s="226"/>
      <c r="AJ1531" s="226"/>
      <c r="AK1531" s="226"/>
      <c r="AL1531" s="226"/>
      <c r="AM1531" s="226"/>
      <c r="AN1531" s="226"/>
      <c r="AO1531" s="226"/>
      <c r="AP1531" s="226"/>
      <c r="AQ1531" s="226"/>
      <c r="AR1531" s="226"/>
      <c r="AS1531" s="226"/>
      <c r="AT1531" s="226"/>
      <c r="AU1531" s="226"/>
      <c r="AV1531" s="226"/>
      <c r="AW1531" s="226"/>
      <c r="AX1531" s="226"/>
      <c r="AY1531" s="226"/>
      <c r="AZ1531" s="226"/>
      <c r="BA1531" s="226"/>
      <c r="BB1531" s="226"/>
      <c r="BC1531" s="226"/>
      <c r="BD1531" s="226"/>
      <c r="BE1531" s="226"/>
      <c r="BF1531" s="226"/>
      <c r="BG1531" s="226"/>
      <c r="BH1531" s="226"/>
      <c r="BI1531" s="226"/>
      <c r="BJ1531" s="226"/>
      <c r="BK1531" s="226"/>
      <c r="BL1531" s="226"/>
      <c r="BM1531" s="226"/>
      <c r="BN1531" s="226"/>
      <c r="BO1531" s="226"/>
      <c r="BP1531" s="226"/>
      <c r="BQ1531" s="226"/>
      <c r="BR1531" s="226"/>
      <c r="BS1531" s="226"/>
      <c r="BT1531" s="226"/>
      <c r="BU1531" s="226"/>
      <c r="BV1531" s="226"/>
      <c r="BW1531" s="226"/>
      <c r="BX1531" s="226"/>
      <c r="BY1531" s="226"/>
      <c r="BZ1531" s="226"/>
      <c r="CA1531" s="226"/>
      <c r="CB1531" s="226"/>
      <c r="CC1531" s="226"/>
      <c r="CD1531" s="226"/>
      <c r="CE1531" s="226"/>
      <c r="CF1531" s="226"/>
      <c r="CG1531" s="226"/>
      <c r="CH1531" s="226"/>
      <c r="CI1531" s="226"/>
      <c r="CJ1531" s="226"/>
      <c r="CK1531" s="226"/>
      <c r="CL1531" s="226"/>
      <c r="CM1531" s="226"/>
      <c r="CN1531" s="226"/>
      <c r="CO1531" s="226"/>
      <c r="CP1531" s="226"/>
      <c r="CQ1531" s="226"/>
      <c r="CR1531" s="226"/>
      <c r="CS1531" s="226"/>
      <c r="CT1531" s="226"/>
      <c r="CU1531" s="226"/>
      <c r="CV1531" s="226"/>
      <c r="CW1531" s="226"/>
      <c r="CX1531" s="226"/>
      <c r="CY1531" s="226"/>
      <c r="CZ1531" s="226"/>
      <c r="DA1531" s="226"/>
      <c r="DB1531" s="226"/>
      <c r="DC1531" s="226"/>
      <c r="DD1531" s="226"/>
      <c r="DE1531" s="226"/>
      <c r="DF1531" s="226"/>
      <c r="DG1531" s="226"/>
      <c r="DH1531" s="226"/>
      <c r="DI1531" s="226"/>
      <c r="DJ1531" s="226"/>
      <c r="DK1531" s="226"/>
      <c r="DL1531" s="226"/>
      <c r="DM1531" s="226"/>
      <c r="DN1531" s="226"/>
      <c r="DO1531" s="226"/>
      <c r="DP1531" s="226"/>
      <c r="DQ1531" s="226"/>
      <c r="DR1531" s="226"/>
      <c r="DS1531" s="226"/>
      <c r="DT1531" s="226"/>
      <c r="DU1531" s="226"/>
      <c r="DV1531" s="226"/>
      <c r="DW1531" s="226"/>
      <c r="DX1531" s="226"/>
      <c r="DY1531" s="226"/>
      <c r="DZ1531" s="226"/>
      <c r="EA1531" s="226"/>
      <c r="EB1531" s="226"/>
      <c r="EC1531" s="226"/>
      <c r="ED1531" s="226"/>
      <c r="EE1531" s="226"/>
      <c r="EF1531" s="226"/>
      <c r="EG1531" s="226"/>
      <c r="EH1531" s="226"/>
      <c r="EI1531" s="226"/>
      <c r="EJ1531" s="226"/>
      <c r="EK1531" s="226"/>
      <c r="EL1531" s="226"/>
      <c r="EM1531" s="226"/>
      <c r="EN1531" s="226"/>
      <c r="EO1531" s="226"/>
      <c r="EP1531" s="226"/>
      <c r="EQ1531" s="226"/>
      <c r="ER1531" s="226"/>
      <c r="ES1531" s="226"/>
      <c r="ET1531" s="226"/>
      <c r="EU1531" s="226"/>
      <c r="EV1531" s="226"/>
      <c r="EW1531" s="226"/>
      <c r="EX1531" s="226"/>
      <c r="EY1531" s="226"/>
      <c r="EZ1531" s="226"/>
      <c r="FA1531" s="226"/>
      <c r="FB1531" s="226"/>
      <c r="FC1531" s="226"/>
      <c r="FD1531" s="226"/>
      <c r="FE1531" s="226"/>
      <c r="FF1531" s="226"/>
      <c r="FG1531" s="226"/>
      <c r="FH1531" s="226"/>
      <c r="FI1531" s="226"/>
      <c r="FJ1531" s="226"/>
      <c r="FK1531" s="226"/>
      <c r="FL1531" s="226"/>
      <c r="FM1531" s="226"/>
      <c r="FN1531" s="226"/>
      <c r="FO1531" s="226"/>
      <c r="FP1531" s="226"/>
      <c r="FQ1531" s="226"/>
      <c r="FR1531" s="226"/>
      <c r="FS1531" s="226"/>
      <c r="FT1531" s="226"/>
      <c r="FU1531" s="226"/>
      <c r="FV1531" s="226"/>
      <c r="FW1531" s="226"/>
      <c r="FX1531" s="226"/>
      <c r="FY1531" s="226"/>
      <c r="FZ1531" s="226"/>
      <c r="GA1531" s="226"/>
      <c r="GB1531" s="226"/>
      <c r="GC1531" s="226"/>
      <c r="GD1531" s="226"/>
      <c r="GE1531" s="226"/>
      <c r="GF1531" s="226"/>
      <c r="GG1531" s="226"/>
      <c r="GH1531" s="226"/>
      <c r="GI1531" s="226"/>
      <c r="GJ1531" s="226"/>
      <c r="GK1531" s="226"/>
      <c r="GL1531" s="226"/>
      <c r="GM1531" s="226"/>
      <c r="GN1531" s="226"/>
      <c r="GO1531" s="226"/>
      <c r="GP1531" s="226"/>
      <c r="GQ1531" s="226"/>
      <c r="GR1531" s="226"/>
      <c r="GS1531" s="226"/>
      <c r="GT1531" s="226"/>
      <c r="GU1531" s="226"/>
      <c r="GV1531" s="226"/>
      <c r="GW1531" s="226"/>
      <c r="GX1531" s="226"/>
      <c r="GY1531" s="226"/>
      <c r="GZ1531" s="226"/>
      <c r="HA1531" s="226"/>
      <c r="HB1531" s="226"/>
      <c r="HC1531" s="226"/>
      <c r="HD1531" s="226"/>
      <c r="HE1531" s="226"/>
      <c r="HF1531" s="226"/>
      <c r="HG1531" s="226"/>
      <c r="HH1531" s="226"/>
      <c r="HI1531" s="226"/>
      <c r="HJ1531" s="226"/>
      <c r="HK1531" s="226"/>
      <c r="HL1531" s="226"/>
      <c r="HM1531" s="226"/>
      <c r="HN1531" s="226"/>
      <c r="HO1531" s="226"/>
      <c r="HP1531" s="226"/>
      <c r="HQ1531" s="226"/>
      <c r="HR1531" s="226"/>
      <c r="HS1531" s="226"/>
      <c r="HT1531" s="226"/>
      <c r="HU1531" s="226"/>
      <c r="HV1531" s="226"/>
      <c r="HW1531" s="226"/>
      <c r="HX1531" s="226"/>
      <c r="HY1531" s="226"/>
      <c r="HZ1531" s="226"/>
      <c r="IA1531" s="226"/>
      <c r="IB1531" s="226"/>
      <c r="IC1531" s="226"/>
      <c r="ID1531" s="226"/>
      <c r="IE1531" s="226"/>
      <c r="IF1531" s="226"/>
      <c r="IG1531" s="226"/>
      <c r="IH1531" s="226"/>
      <c r="II1531" s="226"/>
      <c r="IJ1531" s="226"/>
      <c r="IK1531" s="226"/>
      <c r="IL1531" s="226"/>
      <c r="IM1531" s="226"/>
    </row>
    <row r="1532" spans="1:252" s="227" customFormat="1">
      <c r="A1532" s="323"/>
      <c r="B1532" s="198"/>
      <c r="C1532" s="329"/>
      <c r="D1532" s="207"/>
      <c r="E1532" s="199" t="s">
        <v>1150</v>
      </c>
      <c r="F1532" s="199"/>
      <c r="G1532" s="199"/>
      <c r="H1532" s="208"/>
      <c r="I1532" s="207"/>
      <c r="J1532" s="178"/>
      <c r="K1532" s="226"/>
      <c r="L1532" s="226"/>
      <c r="M1532" s="179">
        <f>IF(E1532="","",SUBTOTAL(3,$E$5:E1532))</f>
        <v>1299</v>
      </c>
      <c r="N1532" s="226"/>
      <c r="O1532" s="226"/>
      <c r="P1532" s="226"/>
      <c r="Q1532" s="226"/>
      <c r="R1532" s="226"/>
      <c r="S1532" s="226"/>
      <c r="T1532" s="226"/>
      <c r="U1532" s="226"/>
      <c r="V1532" s="226"/>
      <c r="W1532" s="226"/>
      <c r="X1532" s="226"/>
      <c r="Y1532" s="226"/>
      <c r="Z1532" s="226"/>
      <c r="AA1532" s="226"/>
      <c r="AB1532" s="226"/>
      <c r="AC1532" s="226"/>
      <c r="AD1532" s="226"/>
      <c r="AE1532" s="226"/>
      <c r="AF1532" s="226"/>
      <c r="AG1532" s="226"/>
      <c r="AH1532" s="226"/>
      <c r="AI1532" s="226"/>
      <c r="AJ1532" s="226"/>
      <c r="AK1532" s="226"/>
      <c r="AL1532" s="226"/>
      <c r="AM1532" s="226"/>
      <c r="AN1532" s="226"/>
      <c r="AO1532" s="226"/>
      <c r="AP1532" s="226"/>
      <c r="AQ1532" s="226"/>
      <c r="AR1532" s="226"/>
      <c r="AS1532" s="226"/>
      <c r="AT1532" s="226"/>
      <c r="AU1532" s="226"/>
      <c r="AV1532" s="226"/>
      <c r="AW1532" s="226"/>
      <c r="AX1532" s="226"/>
      <c r="AY1532" s="226"/>
      <c r="AZ1532" s="226"/>
      <c r="BA1532" s="226"/>
      <c r="BB1532" s="226"/>
      <c r="BC1532" s="226"/>
      <c r="BD1532" s="226"/>
      <c r="BE1532" s="226"/>
      <c r="BF1532" s="226"/>
      <c r="BG1532" s="226"/>
      <c r="BH1532" s="226"/>
      <c r="BI1532" s="226"/>
      <c r="BJ1532" s="226"/>
      <c r="BK1532" s="226"/>
      <c r="BL1532" s="226"/>
      <c r="BM1532" s="226"/>
      <c r="BN1532" s="226"/>
      <c r="BO1532" s="226"/>
      <c r="BP1532" s="226"/>
      <c r="BQ1532" s="226"/>
      <c r="BR1532" s="226"/>
      <c r="BS1532" s="226"/>
      <c r="BT1532" s="226"/>
      <c r="BU1532" s="226"/>
      <c r="BV1532" s="226"/>
      <c r="BW1532" s="226"/>
      <c r="BX1532" s="226"/>
      <c r="BY1532" s="226"/>
      <c r="BZ1532" s="226"/>
      <c r="CA1532" s="226"/>
      <c r="CB1532" s="226"/>
      <c r="CC1532" s="226"/>
      <c r="CD1532" s="226"/>
      <c r="CE1532" s="226"/>
      <c r="CF1532" s="226"/>
      <c r="CG1532" s="226"/>
      <c r="CH1532" s="226"/>
      <c r="CI1532" s="226"/>
      <c r="CJ1532" s="226"/>
      <c r="CK1532" s="226"/>
      <c r="CL1532" s="226"/>
      <c r="CM1532" s="226"/>
      <c r="CN1532" s="226"/>
      <c r="CO1532" s="226"/>
      <c r="CP1532" s="226"/>
      <c r="CQ1532" s="226"/>
      <c r="CR1532" s="226"/>
      <c r="CS1532" s="226"/>
      <c r="CT1532" s="226"/>
      <c r="CU1532" s="226"/>
      <c r="CV1532" s="226"/>
      <c r="CW1532" s="226"/>
      <c r="CX1532" s="226"/>
      <c r="CY1532" s="226"/>
      <c r="CZ1532" s="226"/>
      <c r="DA1532" s="226"/>
      <c r="DB1532" s="226"/>
      <c r="DC1532" s="226"/>
      <c r="DD1532" s="226"/>
      <c r="DE1532" s="226"/>
      <c r="DF1532" s="226"/>
      <c r="DG1532" s="226"/>
      <c r="DH1532" s="226"/>
      <c r="DI1532" s="226"/>
      <c r="DJ1532" s="226"/>
      <c r="DK1532" s="226"/>
      <c r="DL1532" s="226"/>
      <c r="DM1532" s="226"/>
      <c r="DN1532" s="226"/>
      <c r="DO1532" s="226"/>
      <c r="DP1532" s="226"/>
      <c r="DQ1532" s="226"/>
      <c r="DR1532" s="226"/>
      <c r="DS1532" s="226"/>
      <c r="DT1532" s="226"/>
      <c r="DU1532" s="226"/>
      <c r="DV1532" s="226"/>
      <c r="DW1532" s="226"/>
      <c r="DX1532" s="226"/>
      <c r="DY1532" s="226"/>
      <c r="DZ1532" s="226"/>
      <c r="EA1532" s="226"/>
      <c r="EB1532" s="226"/>
      <c r="EC1532" s="226"/>
      <c r="ED1532" s="226"/>
      <c r="EE1532" s="226"/>
      <c r="EF1532" s="226"/>
      <c r="EG1532" s="226"/>
      <c r="EH1532" s="226"/>
      <c r="EI1532" s="226"/>
      <c r="EJ1532" s="226"/>
      <c r="EK1532" s="226"/>
      <c r="EL1532" s="226"/>
      <c r="EM1532" s="226"/>
      <c r="EN1532" s="226"/>
      <c r="EO1532" s="226"/>
      <c r="EP1532" s="226"/>
      <c r="EQ1532" s="226"/>
      <c r="ER1532" s="226"/>
      <c r="ES1532" s="226"/>
      <c r="ET1532" s="226"/>
      <c r="EU1532" s="226"/>
      <c r="EV1532" s="226"/>
      <c r="EW1532" s="226"/>
      <c r="EX1532" s="226"/>
      <c r="EY1532" s="226"/>
      <c r="EZ1532" s="226"/>
      <c r="FA1532" s="226"/>
      <c r="FB1532" s="226"/>
      <c r="FC1532" s="226"/>
      <c r="FD1532" s="226"/>
      <c r="FE1532" s="226"/>
      <c r="FF1532" s="226"/>
      <c r="FG1532" s="226"/>
      <c r="FH1532" s="226"/>
      <c r="FI1532" s="226"/>
      <c r="FJ1532" s="226"/>
      <c r="FK1532" s="226"/>
      <c r="FL1532" s="226"/>
      <c r="FM1532" s="226"/>
      <c r="FN1532" s="226"/>
      <c r="FO1532" s="226"/>
      <c r="FP1532" s="226"/>
      <c r="FQ1532" s="226"/>
      <c r="FR1532" s="226"/>
      <c r="FS1532" s="226"/>
      <c r="FT1532" s="226"/>
      <c r="FU1532" s="226"/>
      <c r="FV1532" s="226"/>
      <c r="FW1532" s="226"/>
      <c r="FX1532" s="226"/>
      <c r="FY1532" s="226"/>
      <c r="FZ1532" s="226"/>
      <c r="GA1532" s="226"/>
      <c r="GB1532" s="226"/>
      <c r="GC1532" s="226"/>
      <c r="GD1532" s="226"/>
      <c r="GE1532" s="226"/>
      <c r="GF1532" s="226"/>
      <c r="GG1532" s="226"/>
      <c r="GH1532" s="226"/>
      <c r="GI1532" s="226"/>
      <c r="GJ1532" s="226"/>
      <c r="GK1532" s="226"/>
      <c r="GL1532" s="226"/>
      <c r="GM1532" s="226"/>
      <c r="GN1532" s="226"/>
      <c r="GO1532" s="226"/>
      <c r="GP1532" s="226"/>
      <c r="GQ1532" s="226"/>
      <c r="GR1532" s="226"/>
      <c r="GS1532" s="226"/>
      <c r="GT1532" s="226"/>
      <c r="GU1532" s="226"/>
      <c r="GV1532" s="226"/>
      <c r="GW1532" s="226"/>
      <c r="GX1532" s="226"/>
      <c r="GY1532" s="226"/>
      <c r="GZ1532" s="226"/>
      <c r="HA1532" s="226"/>
      <c r="HB1532" s="226"/>
      <c r="HC1532" s="226"/>
      <c r="HD1532" s="226"/>
      <c r="HE1532" s="226"/>
      <c r="HF1532" s="226"/>
      <c r="HG1532" s="226"/>
      <c r="HH1532" s="226"/>
      <c r="HI1532" s="226"/>
      <c r="HJ1532" s="226"/>
      <c r="HK1532" s="226"/>
      <c r="HL1532" s="226"/>
      <c r="HM1532" s="226"/>
      <c r="HN1532" s="226"/>
      <c r="HO1532" s="226"/>
      <c r="HP1532" s="226"/>
      <c r="HQ1532" s="226"/>
      <c r="HR1532" s="226"/>
      <c r="HS1532" s="226"/>
      <c r="HT1532" s="226"/>
      <c r="HU1532" s="226"/>
      <c r="HV1532" s="226"/>
      <c r="HW1532" s="226"/>
      <c r="HX1532" s="226"/>
      <c r="HY1532" s="226"/>
      <c r="HZ1532" s="226"/>
      <c r="IA1532" s="226"/>
      <c r="IB1532" s="226"/>
      <c r="IC1532" s="226"/>
      <c r="ID1532" s="226"/>
      <c r="IE1532" s="226"/>
      <c r="IF1532" s="226"/>
      <c r="IG1532" s="226"/>
      <c r="IH1532" s="226"/>
      <c r="II1532" s="226"/>
      <c r="IJ1532" s="226"/>
      <c r="IK1532" s="226"/>
      <c r="IL1532" s="226"/>
      <c r="IM1532" s="226"/>
    </row>
    <row r="1533" spans="1:252" s="227" customFormat="1" ht="33.6">
      <c r="A1533" s="324">
        <f>IF(C1533="","",COUNTA($C$4:C1533))</f>
        <v>193</v>
      </c>
      <c r="B1533" s="191" t="s">
        <v>1151</v>
      </c>
      <c r="C1533" s="190" t="s">
        <v>3</v>
      </c>
      <c r="D1533" s="190" t="s">
        <v>6</v>
      </c>
      <c r="E1533" s="191"/>
      <c r="F1533" s="191"/>
      <c r="G1533" s="190" t="s">
        <v>18</v>
      </c>
      <c r="H1533" s="194" t="str">
        <f>IF(I1533&lt;&gt;"",IF(I1533&lt;=3,"Đơn giản",IF(I1533&lt;=7,"Trung bình","Phức tạp")),"")</f>
        <v>Phức tạp</v>
      </c>
      <c r="I1533" s="310">
        <f>COUNTA(E1534:E1541)</f>
        <v>8</v>
      </c>
      <c r="J1533" s="226"/>
      <c r="K1533" s="226"/>
      <c r="L1533" s="226"/>
      <c r="M1533" s="179" t="str">
        <f>IF(E1533="","",SUBTOTAL(3,$E$5:E1533))</f>
        <v/>
      </c>
      <c r="N1533" s="226"/>
      <c r="O1533" s="226"/>
      <c r="P1533" s="226"/>
      <c r="Q1533" s="226"/>
      <c r="R1533" s="226"/>
      <c r="S1533" s="226"/>
      <c r="T1533" s="226"/>
      <c r="U1533" s="226"/>
      <c r="V1533" s="226"/>
      <c r="W1533" s="226"/>
      <c r="X1533" s="226"/>
      <c r="Y1533" s="226"/>
      <c r="Z1533" s="226"/>
      <c r="AA1533" s="226"/>
      <c r="AB1533" s="226"/>
      <c r="AC1533" s="226"/>
      <c r="AD1533" s="226"/>
      <c r="AE1533" s="226"/>
      <c r="AF1533" s="226"/>
      <c r="AG1533" s="226"/>
      <c r="AH1533" s="226"/>
      <c r="AI1533" s="226"/>
      <c r="AJ1533" s="226"/>
      <c r="AK1533" s="226"/>
      <c r="AL1533" s="226"/>
      <c r="AM1533" s="226"/>
      <c r="AN1533" s="226"/>
      <c r="AO1533" s="226"/>
      <c r="AP1533" s="226"/>
      <c r="AQ1533" s="226"/>
      <c r="AR1533" s="226"/>
      <c r="AS1533" s="226"/>
      <c r="AT1533" s="226"/>
      <c r="AU1533" s="226"/>
      <c r="AV1533" s="226"/>
      <c r="AW1533" s="226"/>
      <c r="AX1533" s="226"/>
      <c r="AY1533" s="226"/>
      <c r="AZ1533" s="226"/>
      <c r="BA1533" s="226"/>
      <c r="BB1533" s="226"/>
      <c r="BC1533" s="226"/>
      <c r="BD1533" s="226"/>
      <c r="BE1533" s="226"/>
      <c r="BF1533" s="226"/>
      <c r="BG1533" s="226"/>
      <c r="BH1533" s="226"/>
      <c r="BI1533" s="226"/>
      <c r="BJ1533" s="226"/>
      <c r="BK1533" s="226"/>
      <c r="BL1533" s="226"/>
      <c r="BM1533" s="226"/>
      <c r="BN1533" s="226"/>
      <c r="BO1533" s="226"/>
      <c r="BP1533" s="226"/>
      <c r="BQ1533" s="226"/>
      <c r="BR1533" s="226"/>
      <c r="BS1533" s="226"/>
      <c r="BT1533" s="226"/>
      <c r="BU1533" s="226"/>
      <c r="BV1533" s="226"/>
      <c r="BW1533" s="226"/>
      <c r="BX1533" s="226"/>
      <c r="BY1533" s="226"/>
      <c r="BZ1533" s="226"/>
      <c r="CA1533" s="226"/>
      <c r="CB1533" s="226"/>
      <c r="CC1533" s="226"/>
      <c r="CD1533" s="226"/>
      <c r="CE1533" s="226"/>
      <c r="CF1533" s="226"/>
      <c r="CG1533" s="226"/>
      <c r="CH1533" s="226"/>
      <c r="CI1533" s="226"/>
      <c r="CJ1533" s="226"/>
      <c r="CK1533" s="226"/>
      <c r="CL1533" s="226"/>
      <c r="CM1533" s="226"/>
      <c r="CN1533" s="226"/>
      <c r="CO1533" s="226"/>
      <c r="CP1533" s="226"/>
      <c r="CQ1533" s="226"/>
      <c r="CR1533" s="226"/>
      <c r="CS1533" s="226"/>
      <c r="CT1533" s="226"/>
      <c r="CU1533" s="226"/>
      <c r="CV1533" s="226"/>
      <c r="CW1533" s="226"/>
      <c r="CX1533" s="226"/>
      <c r="CY1533" s="226"/>
      <c r="CZ1533" s="226"/>
      <c r="DA1533" s="226"/>
      <c r="DB1533" s="226"/>
      <c r="DC1533" s="226"/>
      <c r="DD1533" s="226"/>
      <c r="DE1533" s="226"/>
      <c r="DF1533" s="226"/>
      <c r="DG1533" s="226"/>
      <c r="DH1533" s="226"/>
      <c r="DI1533" s="226"/>
      <c r="DJ1533" s="226"/>
      <c r="DK1533" s="226"/>
      <c r="DL1533" s="226"/>
      <c r="DM1533" s="226"/>
      <c r="DN1533" s="226"/>
      <c r="DO1533" s="226"/>
      <c r="DP1533" s="226"/>
      <c r="DQ1533" s="226"/>
      <c r="DR1533" s="226"/>
      <c r="DS1533" s="226"/>
      <c r="DT1533" s="226"/>
      <c r="DU1533" s="226"/>
      <c r="DV1533" s="226"/>
      <c r="DW1533" s="226"/>
      <c r="DX1533" s="226"/>
      <c r="DY1533" s="226"/>
      <c r="DZ1533" s="226"/>
      <c r="EA1533" s="226"/>
      <c r="EB1533" s="226"/>
      <c r="EC1533" s="226"/>
      <c r="ED1533" s="226"/>
      <c r="EE1533" s="226"/>
      <c r="EF1533" s="226"/>
      <c r="EG1533" s="226"/>
      <c r="EH1533" s="226"/>
      <c r="EI1533" s="226"/>
      <c r="EJ1533" s="226"/>
      <c r="EK1533" s="226"/>
      <c r="EL1533" s="226"/>
      <c r="EM1533" s="226"/>
      <c r="EN1533" s="226"/>
      <c r="EO1533" s="226"/>
      <c r="EP1533" s="226"/>
      <c r="EQ1533" s="226"/>
      <c r="ER1533" s="226"/>
      <c r="ES1533" s="226"/>
      <c r="ET1533" s="226"/>
      <c r="EU1533" s="226"/>
      <c r="EV1533" s="226"/>
      <c r="EW1533" s="226"/>
      <c r="EX1533" s="226"/>
      <c r="EY1533" s="226"/>
      <c r="EZ1533" s="226"/>
      <c r="FA1533" s="226"/>
      <c r="FB1533" s="226"/>
      <c r="FC1533" s="226"/>
      <c r="FD1533" s="226"/>
      <c r="FE1533" s="226"/>
      <c r="FF1533" s="226"/>
      <c r="FG1533" s="226"/>
      <c r="FH1533" s="226"/>
      <c r="FI1533" s="226"/>
      <c r="FJ1533" s="226"/>
      <c r="FK1533" s="226"/>
      <c r="FL1533" s="226"/>
      <c r="FM1533" s="226"/>
      <c r="FN1533" s="226"/>
      <c r="FO1533" s="226"/>
      <c r="FP1533" s="226"/>
      <c r="FQ1533" s="226"/>
      <c r="FR1533" s="226"/>
      <c r="FS1533" s="226"/>
      <c r="FT1533" s="226"/>
      <c r="FU1533" s="226"/>
      <c r="FV1533" s="226"/>
      <c r="FW1533" s="226"/>
      <c r="FX1533" s="226"/>
      <c r="FY1533" s="226"/>
      <c r="FZ1533" s="226"/>
      <c r="GA1533" s="226"/>
      <c r="GB1533" s="226"/>
      <c r="GC1533" s="226"/>
      <c r="GD1533" s="226"/>
      <c r="GE1533" s="226"/>
      <c r="GF1533" s="226"/>
      <c r="GG1533" s="226"/>
      <c r="GH1533" s="226"/>
      <c r="GI1533" s="226"/>
      <c r="GJ1533" s="226"/>
      <c r="GK1533" s="226"/>
      <c r="GL1533" s="226"/>
      <c r="GM1533" s="226"/>
      <c r="GN1533" s="226"/>
      <c r="GO1533" s="226"/>
      <c r="GP1533" s="226"/>
      <c r="GQ1533" s="226"/>
      <c r="GR1533" s="226"/>
      <c r="GS1533" s="226"/>
      <c r="GT1533" s="226"/>
      <c r="GU1533" s="226"/>
      <c r="GV1533" s="226"/>
      <c r="GW1533" s="226"/>
      <c r="GX1533" s="226"/>
      <c r="GY1533" s="226"/>
      <c r="GZ1533" s="226"/>
      <c r="HA1533" s="226"/>
      <c r="HB1533" s="226"/>
      <c r="HC1533" s="226"/>
      <c r="HD1533" s="226"/>
      <c r="HE1533" s="226"/>
      <c r="HF1533" s="226"/>
      <c r="HG1533" s="226"/>
      <c r="HH1533" s="226"/>
      <c r="HI1533" s="226"/>
      <c r="HJ1533" s="226"/>
      <c r="HK1533" s="226"/>
      <c r="HL1533" s="226"/>
      <c r="HM1533" s="226"/>
      <c r="HN1533" s="226"/>
      <c r="HO1533" s="226"/>
      <c r="HP1533" s="226"/>
      <c r="HQ1533" s="226"/>
      <c r="HR1533" s="226"/>
      <c r="HS1533" s="226"/>
      <c r="HT1533" s="226"/>
      <c r="HU1533" s="226"/>
      <c r="HV1533" s="226"/>
      <c r="HW1533" s="226"/>
      <c r="HX1533" s="226"/>
      <c r="HY1533" s="226"/>
      <c r="HZ1533" s="226"/>
      <c r="IA1533" s="226"/>
      <c r="IB1533" s="226"/>
      <c r="IC1533" s="226"/>
      <c r="ID1533" s="226"/>
      <c r="IE1533" s="226"/>
      <c r="IF1533" s="226"/>
      <c r="IG1533" s="226"/>
      <c r="IH1533" s="226"/>
      <c r="II1533" s="226"/>
      <c r="IJ1533" s="226"/>
      <c r="IK1533" s="226"/>
      <c r="IL1533" s="226"/>
      <c r="IM1533" s="226"/>
      <c r="IN1533" s="226"/>
      <c r="IO1533" s="226"/>
      <c r="IP1533" s="226"/>
      <c r="IQ1533" s="226"/>
      <c r="IR1533" s="226"/>
    </row>
    <row r="1534" spans="1:252" s="227" customFormat="1">
      <c r="A1534" s="323"/>
      <c r="B1534" s="198"/>
      <c r="C1534" s="329"/>
      <c r="D1534" s="207"/>
      <c r="E1534" s="199" t="s">
        <v>1152</v>
      </c>
      <c r="F1534" s="199"/>
      <c r="G1534" s="199"/>
      <c r="H1534" s="208"/>
      <c r="I1534" s="207"/>
      <c r="J1534" s="178"/>
      <c r="K1534" s="226"/>
      <c r="L1534" s="226"/>
      <c r="M1534" s="179">
        <f>IF(E1534="","",SUBTOTAL(3,$E$5:E1534))</f>
        <v>1300</v>
      </c>
      <c r="N1534" s="226"/>
      <c r="O1534" s="226"/>
      <c r="P1534" s="226"/>
      <c r="Q1534" s="226"/>
      <c r="R1534" s="226"/>
      <c r="S1534" s="226"/>
      <c r="T1534" s="226"/>
      <c r="U1534" s="226"/>
      <c r="V1534" s="226"/>
      <c r="W1534" s="226"/>
      <c r="X1534" s="226"/>
      <c r="Y1534" s="226"/>
      <c r="Z1534" s="226"/>
      <c r="AA1534" s="226"/>
      <c r="AB1534" s="226"/>
      <c r="AC1534" s="226"/>
      <c r="AD1534" s="226"/>
      <c r="AE1534" s="226"/>
      <c r="AF1534" s="226"/>
      <c r="AG1534" s="226"/>
      <c r="AH1534" s="226"/>
      <c r="AI1534" s="226"/>
      <c r="AJ1534" s="226"/>
      <c r="AK1534" s="226"/>
      <c r="AL1534" s="226"/>
      <c r="AM1534" s="226"/>
      <c r="AN1534" s="226"/>
      <c r="AO1534" s="226"/>
      <c r="AP1534" s="226"/>
      <c r="AQ1534" s="226"/>
      <c r="AR1534" s="226"/>
      <c r="AS1534" s="226"/>
      <c r="AT1534" s="226"/>
      <c r="AU1534" s="226"/>
      <c r="AV1534" s="226"/>
      <c r="AW1534" s="226"/>
      <c r="AX1534" s="226"/>
      <c r="AY1534" s="226"/>
      <c r="AZ1534" s="226"/>
      <c r="BA1534" s="226"/>
      <c r="BB1534" s="226"/>
      <c r="BC1534" s="226"/>
      <c r="BD1534" s="226"/>
      <c r="BE1534" s="226"/>
      <c r="BF1534" s="226"/>
      <c r="BG1534" s="226"/>
      <c r="BH1534" s="226"/>
      <c r="BI1534" s="226"/>
      <c r="BJ1534" s="226"/>
      <c r="BK1534" s="226"/>
      <c r="BL1534" s="226"/>
      <c r="BM1534" s="226"/>
      <c r="BN1534" s="226"/>
      <c r="BO1534" s="226"/>
      <c r="BP1534" s="226"/>
      <c r="BQ1534" s="226"/>
      <c r="BR1534" s="226"/>
      <c r="BS1534" s="226"/>
      <c r="BT1534" s="226"/>
      <c r="BU1534" s="226"/>
      <c r="BV1534" s="226"/>
      <c r="BW1534" s="226"/>
      <c r="BX1534" s="226"/>
      <c r="BY1534" s="226"/>
      <c r="BZ1534" s="226"/>
      <c r="CA1534" s="226"/>
      <c r="CB1534" s="226"/>
      <c r="CC1534" s="226"/>
      <c r="CD1534" s="226"/>
      <c r="CE1534" s="226"/>
      <c r="CF1534" s="226"/>
      <c r="CG1534" s="226"/>
      <c r="CH1534" s="226"/>
      <c r="CI1534" s="226"/>
      <c r="CJ1534" s="226"/>
      <c r="CK1534" s="226"/>
      <c r="CL1534" s="226"/>
      <c r="CM1534" s="226"/>
      <c r="CN1534" s="226"/>
      <c r="CO1534" s="226"/>
      <c r="CP1534" s="226"/>
      <c r="CQ1534" s="226"/>
      <c r="CR1534" s="226"/>
      <c r="CS1534" s="226"/>
      <c r="CT1534" s="226"/>
      <c r="CU1534" s="226"/>
      <c r="CV1534" s="226"/>
      <c r="CW1534" s="226"/>
      <c r="CX1534" s="226"/>
      <c r="CY1534" s="226"/>
      <c r="CZ1534" s="226"/>
      <c r="DA1534" s="226"/>
      <c r="DB1534" s="226"/>
      <c r="DC1534" s="226"/>
      <c r="DD1534" s="226"/>
      <c r="DE1534" s="226"/>
      <c r="DF1534" s="226"/>
      <c r="DG1534" s="226"/>
      <c r="DH1534" s="226"/>
      <c r="DI1534" s="226"/>
      <c r="DJ1534" s="226"/>
      <c r="DK1534" s="226"/>
      <c r="DL1534" s="226"/>
      <c r="DM1534" s="226"/>
      <c r="DN1534" s="226"/>
      <c r="DO1534" s="226"/>
      <c r="DP1534" s="226"/>
      <c r="DQ1534" s="226"/>
      <c r="DR1534" s="226"/>
      <c r="DS1534" s="226"/>
      <c r="DT1534" s="226"/>
      <c r="DU1534" s="226"/>
      <c r="DV1534" s="226"/>
      <c r="DW1534" s="226"/>
      <c r="DX1534" s="226"/>
      <c r="DY1534" s="226"/>
      <c r="DZ1534" s="226"/>
      <c r="EA1534" s="226"/>
      <c r="EB1534" s="226"/>
      <c r="EC1534" s="226"/>
      <c r="ED1534" s="226"/>
      <c r="EE1534" s="226"/>
      <c r="EF1534" s="226"/>
      <c r="EG1534" s="226"/>
      <c r="EH1534" s="226"/>
      <c r="EI1534" s="226"/>
      <c r="EJ1534" s="226"/>
      <c r="EK1534" s="226"/>
      <c r="EL1534" s="226"/>
      <c r="EM1534" s="226"/>
      <c r="EN1534" s="226"/>
      <c r="EO1534" s="226"/>
      <c r="EP1534" s="226"/>
      <c r="EQ1534" s="226"/>
      <c r="ER1534" s="226"/>
      <c r="ES1534" s="226"/>
      <c r="ET1534" s="226"/>
      <c r="EU1534" s="226"/>
      <c r="EV1534" s="226"/>
      <c r="EW1534" s="226"/>
      <c r="EX1534" s="226"/>
      <c r="EY1534" s="226"/>
      <c r="EZ1534" s="226"/>
      <c r="FA1534" s="226"/>
      <c r="FB1534" s="226"/>
      <c r="FC1534" s="226"/>
      <c r="FD1534" s="226"/>
      <c r="FE1534" s="226"/>
      <c r="FF1534" s="226"/>
      <c r="FG1534" s="226"/>
      <c r="FH1534" s="226"/>
      <c r="FI1534" s="226"/>
      <c r="FJ1534" s="226"/>
      <c r="FK1534" s="226"/>
      <c r="FL1534" s="226"/>
      <c r="FM1534" s="226"/>
      <c r="FN1534" s="226"/>
      <c r="FO1534" s="226"/>
      <c r="FP1534" s="226"/>
      <c r="FQ1534" s="226"/>
      <c r="FR1534" s="226"/>
      <c r="FS1534" s="226"/>
      <c r="FT1534" s="226"/>
      <c r="FU1534" s="226"/>
      <c r="FV1534" s="226"/>
      <c r="FW1534" s="226"/>
      <c r="FX1534" s="226"/>
      <c r="FY1534" s="226"/>
      <c r="FZ1534" s="226"/>
      <c r="GA1534" s="226"/>
      <c r="GB1534" s="226"/>
      <c r="GC1534" s="226"/>
      <c r="GD1534" s="226"/>
      <c r="GE1534" s="226"/>
      <c r="GF1534" s="226"/>
      <c r="GG1534" s="226"/>
      <c r="GH1534" s="226"/>
      <c r="GI1534" s="226"/>
      <c r="GJ1534" s="226"/>
      <c r="GK1534" s="226"/>
      <c r="GL1534" s="226"/>
      <c r="GM1534" s="226"/>
      <c r="GN1534" s="226"/>
      <c r="GO1534" s="226"/>
      <c r="GP1534" s="226"/>
      <c r="GQ1534" s="226"/>
      <c r="GR1534" s="226"/>
      <c r="GS1534" s="226"/>
      <c r="GT1534" s="226"/>
      <c r="GU1534" s="226"/>
      <c r="GV1534" s="226"/>
      <c r="GW1534" s="226"/>
      <c r="GX1534" s="226"/>
      <c r="GY1534" s="226"/>
      <c r="GZ1534" s="226"/>
      <c r="HA1534" s="226"/>
      <c r="HB1534" s="226"/>
      <c r="HC1534" s="226"/>
      <c r="HD1534" s="226"/>
      <c r="HE1534" s="226"/>
      <c r="HF1534" s="226"/>
      <c r="HG1534" s="226"/>
      <c r="HH1534" s="226"/>
      <c r="HI1534" s="226"/>
      <c r="HJ1534" s="226"/>
      <c r="HK1534" s="226"/>
      <c r="HL1534" s="226"/>
      <c r="HM1534" s="226"/>
      <c r="HN1534" s="226"/>
      <c r="HO1534" s="226"/>
      <c r="HP1534" s="226"/>
      <c r="HQ1534" s="226"/>
      <c r="HR1534" s="226"/>
      <c r="HS1534" s="226"/>
      <c r="HT1534" s="226"/>
      <c r="HU1534" s="226"/>
      <c r="HV1534" s="226"/>
      <c r="HW1534" s="226"/>
      <c r="HX1534" s="226"/>
      <c r="HY1534" s="226"/>
      <c r="HZ1534" s="226"/>
      <c r="IA1534" s="226"/>
      <c r="IB1534" s="226"/>
      <c r="IC1534" s="226"/>
      <c r="ID1534" s="226"/>
      <c r="IE1534" s="226"/>
      <c r="IF1534" s="226"/>
      <c r="IG1534" s="226"/>
      <c r="IH1534" s="226"/>
      <c r="II1534" s="226"/>
      <c r="IJ1534" s="226"/>
      <c r="IK1534" s="226"/>
      <c r="IL1534" s="226"/>
      <c r="IM1534" s="226"/>
    </row>
    <row r="1535" spans="1:252" s="227" customFormat="1">
      <c r="A1535" s="323"/>
      <c r="B1535" s="198"/>
      <c r="C1535" s="329"/>
      <c r="D1535" s="207"/>
      <c r="E1535" s="199" t="s">
        <v>1153</v>
      </c>
      <c r="F1535" s="199"/>
      <c r="G1535" s="199"/>
      <c r="H1535" s="208"/>
      <c r="I1535" s="207"/>
      <c r="J1535" s="178"/>
      <c r="K1535" s="226"/>
      <c r="L1535" s="226"/>
      <c r="M1535" s="179">
        <f>IF(E1535="","",SUBTOTAL(3,$E$5:E1535))</f>
        <v>1301</v>
      </c>
      <c r="N1535" s="226"/>
      <c r="O1535" s="226"/>
      <c r="P1535" s="226"/>
      <c r="Q1535" s="226"/>
      <c r="R1535" s="226"/>
      <c r="S1535" s="226"/>
      <c r="T1535" s="226"/>
      <c r="U1535" s="226"/>
      <c r="V1535" s="226"/>
      <c r="W1535" s="226"/>
      <c r="X1535" s="226"/>
      <c r="Y1535" s="226"/>
      <c r="Z1535" s="226"/>
      <c r="AA1535" s="226"/>
      <c r="AB1535" s="226"/>
      <c r="AC1535" s="226"/>
      <c r="AD1535" s="226"/>
      <c r="AE1535" s="226"/>
      <c r="AF1535" s="226"/>
      <c r="AG1535" s="226"/>
      <c r="AH1535" s="226"/>
      <c r="AI1535" s="226"/>
      <c r="AJ1535" s="226"/>
      <c r="AK1535" s="226"/>
      <c r="AL1535" s="226"/>
      <c r="AM1535" s="226"/>
      <c r="AN1535" s="226"/>
      <c r="AO1535" s="226"/>
      <c r="AP1535" s="226"/>
      <c r="AQ1535" s="226"/>
      <c r="AR1535" s="226"/>
      <c r="AS1535" s="226"/>
      <c r="AT1535" s="226"/>
      <c r="AU1535" s="226"/>
      <c r="AV1535" s="226"/>
      <c r="AW1535" s="226"/>
      <c r="AX1535" s="226"/>
      <c r="AY1535" s="226"/>
      <c r="AZ1535" s="226"/>
      <c r="BA1535" s="226"/>
      <c r="BB1535" s="226"/>
      <c r="BC1535" s="226"/>
      <c r="BD1535" s="226"/>
      <c r="BE1535" s="226"/>
      <c r="BF1535" s="226"/>
      <c r="BG1535" s="226"/>
      <c r="BH1535" s="226"/>
      <c r="BI1535" s="226"/>
      <c r="BJ1535" s="226"/>
      <c r="BK1535" s="226"/>
      <c r="BL1535" s="226"/>
      <c r="BM1535" s="226"/>
      <c r="BN1535" s="226"/>
      <c r="BO1535" s="226"/>
      <c r="BP1535" s="226"/>
      <c r="BQ1535" s="226"/>
      <c r="BR1535" s="226"/>
      <c r="BS1535" s="226"/>
      <c r="BT1535" s="226"/>
      <c r="BU1535" s="226"/>
      <c r="BV1535" s="226"/>
      <c r="BW1535" s="226"/>
      <c r="BX1535" s="226"/>
      <c r="BY1535" s="226"/>
      <c r="BZ1535" s="226"/>
      <c r="CA1535" s="226"/>
      <c r="CB1535" s="226"/>
      <c r="CC1535" s="226"/>
      <c r="CD1535" s="226"/>
      <c r="CE1535" s="226"/>
      <c r="CF1535" s="226"/>
      <c r="CG1535" s="226"/>
      <c r="CH1535" s="226"/>
      <c r="CI1535" s="226"/>
      <c r="CJ1535" s="226"/>
      <c r="CK1535" s="226"/>
      <c r="CL1535" s="226"/>
      <c r="CM1535" s="226"/>
      <c r="CN1535" s="226"/>
      <c r="CO1535" s="226"/>
      <c r="CP1535" s="226"/>
      <c r="CQ1535" s="226"/>
      <c r="CR1535" s="226"/>
      <c r="CS1535" s="226"/>
      <c r="CT1535" s="226"/>
      <c r="CU1535" s="226"/>
      <c r="CV1535" s="226"/>
      <c r="CW1535" s="226"/>
      <c r="CX1535" s="226"/>
      <c r="CY1535" s="226"/>
      <c r="CZ1535" s="226"/>
      <c r="DA1535" s="226"/>
      <c r="DB1535" s="226"/>
      <c r="DC1535" s="226"/>
      <c r="DD1535" s="226"/>
      <c r="DE1535" s="226"/>
      <c r="DF1535" s="226"/>
      <c r="DG1535" s="226"/>
      <c r="DH1535" s="226"/>
      <c r="DI1535" s="226"/>
      <c r="DJ1535" s="226"/>
      <c r="DK1535" s="226"/>
      <c r="DL1535" s="226"/>
      <c r="DM1535" s="226"/>
      <c r="DN1535" s="226"/>
      <c r="DO1535" s="226"/>
      <c r="DP1535" s="226"/>
      <c r="DQ1535" s="226"/>
      <c r="DR1535" s="226"/>
      <c r="DS1535" s="226"/>
      <c r="DT1535" s="226"/>
      <c r="DU1535" s="226"/>
      <c r="DV1535" s="226"/>
      <c r="DW1535" s="226"/>
      <c r="DX1535" s="226"/>
      <c r="DY1535" s="226"/>
      <c r="DZ1535" s="226"/>
      <c r="EA1535" s="226"/>
      <c r="EB1535" s="226"/>
      <c r="EC1535" s="226"/>
      <c r="ED1535" s="226"/>
      <c r="EE1535" s="226"/>
      <c r="EF1535" s="226"/>
      <c r="EG1535" s="226"/>
      <c r="EH1535" s="226"/>
      <c r="EI1535" s="226"/>
      <c r="EJ1535" s="226"/>
      <c r="EK1535" s="226"/>
      <c r="EL1535" s="226"/>
      <c r="EM1535" s="226"/>
      <c r="EN1535" s="226"/>
      <c r="EO1535" s="226"/>
      <c r="EP1535" s="226"/>
      <c r="EQ1535" s="226"/>
      <c r="ER1535" s="226"/>
      <c r="ES1535" s="226"/>
      <c r="ET1535" s="226"/>
      <c r="EU1535" s="226"/>
      <c r="EV1535" s="226"/>
      <c r="EW1535" s="226"/>
      <c r="EX1535" s="226"/>
      <c r="EY1535" s="226"/>
      <c r="EZ1535" s="226"/>
      <c r="FA1535" s="226"/>
      <c r="FB1535" s="226"/>
      <c r="FC1535" s="226"/>
      <c r="FD1535" s="226"/>
      <c r="FE1535" s="226"/>
      <c r="FF1535" s="226"/>
      <c r="FG1535" s="226"/>
      <c r="FH1535" s="226"/>
      <c r="FI1535" s="226"/>
      <c r="FJ1535" s="226"/>
      <c r="FK1535" s="226"/>
      <c r="FL1535" s="226"/>
      <c r="FM1535" s="226"/>
      <c r="FN1535" s="226"/>
      <c r="FO1535" s="226"/>
      <c r="FP1535" s="226"/>
      <c r="FQ1535" s="226"/>
      <c r="FR1535" s="226"/>
      <c r="FS1535" s="226"/>
      <c r="FT1535" s="226"/>
      <c r="FU1535" s="226"/>
      <c r="FV1535" s="226"/>
      <c r="FW1535" s="226"/>
      <c r="FX1535" s="226"/>
      <c r="FY1535" s="226"/>
      <c r="FZ1535" s="226"/>
      <c r="GA1535" s="226"/>
      <c r="GB1535" s="226"/>
      <c r="GC1535" s="226"/>
      <c r="GD1535" s="226"/>
      <c r="GE1535" s="226"/>
      <c r="GF1535" s="226"/>
      <c r="GG1535" s="226"/>
      <c r="GH1535" s="226"/>
      <c r="GI1535" s="226"/>
      <c r="GJ1535" s="226"/>
      <c r="GK1535" s="226"/>
      <c r="GL1535" s="226"/>
      <c r="GM1535" s="226"/>
      <c r="GN1535" s="226"/>
      <c r="GO1535" s="226"/>
      <c r="GP1535" s="226"/>
      <c r="GQ1535" s="226"/>
      <c r="GR1535" s="226"/>
      <c r="GS1535" s="226"/>
      <c r="GT1535" s="226"/>
      <c r="GU1535" s="226"/>
      <c r="GV1535" s="226"/>
      <c r="GW1535" s="226"/>
      <c r="GX1535" s="226"/>
      <c r="GY1535" s="226"/>
      <c r="GZ1535" s="226"/>
      <c r="HA1535" s="226"/>
      <c r="HB1535" s="226"/>
      <c r="HC1535" s="226"/>
      <c r="HD1535" s="226"/>
      <c r="HE1535" s="226"/>
      <c r="HF1535" s="226"/>
      <c r="HG1535" s="226"/>
      <c r="HH1535" s="226"/>
      <c r="HI1535" s="226"/>
      <c r="HJ1535" s="226"/>
      <c r="HK1535" s="226"/>
      <c r="HL1535" s="226"/>
      <c r="HM1535" s="226"/>
      <c r="HN1535" s="226"/>
      <c r="HO1535" s="226"/>
      <c r="HP1535" s="226"/>
      <c r="HQ1535" s="226"/>
      <c r="HR1535" s="226"/>
      <c r="HS1535" s="226"/>
      <c r="HT1535" s="226"/>
      <c r="HU1535" s="226"/>
      <c r="HV1535" s="226"/>
      <c r="HW1535" s="226"/>
      <c r="HX1535" s="226"/>
      <c r="HY1535" s="226"/>
      <c r="HZ1535" s="226"/>
      <c r="IA1535" s="226"/>
      <c r="IB1535" s="226"/>
      <c r="IC1535" s="226"/>
      <c r="ID1535" s="226"/>
      <c r="IE1535" s="226"/>
      <c r="IF1535" s="226"/>
      <c r="IG1535" s="226"/>
      <c r="IH1535" s="226"/>
      <c r="II1535" s="226"/>
      <c r="IJ1535" s="226"/>
      <c r="IK1535" s="226"/>
      <c r="IL1535" s="226"/>
      <c r="IM1535" s="226"/>
    </row>
    <row r="1536" spans="1:252" s="227" customFormat="1">
      <c r="A1536" s="323"/>
      <c r="B1536" s="198"/>
      <c r="C1536" s="329"/>
      <c r="D1536" s="207"/>
      <c r="E1536" s="199" t="s">
        <v>1154</v>
      </c>
      <c r="F1536" s="199"/>
      <c r="G1536" s="199"/>
      <c r="H1536" s="208"/>
      <c r="I1536" s="207"/>
      <c r="J1536" s="178"/>
      <c r="K1536" s="226"/>
      <c r="L1536" s="226"/>
      <c r="M1536" s="179">
        <f>IF(E1536="","",SUBTOTAL(3,$E$5:E1536))</f>
        <v>1302</v>
      </c>
      <c r="N1536" s="226"/>
      <c r="O1536" s="226"/>
      <c r="P1536" s="226"/>
      <c r="Q1536" s="226"/>
      <c r="R1536" s="226"/>
      <c r="S1536" s="226"/>
      <c r="T1536" s="226"/>
      <c r="U1536" s="226"/>
      <c r="V1536" s="226"/>
      <c r="W1536" s="226"/>
      <c r="X1536" s="226"/>
      <c r="Y1536" s="226"/>
      <c r="Z1536" s="226"/>
      <c r="AA1536" s="226"/>
      <c r="AB1536" s="226"/>
      <c r="AC1536" s="226"/>
      <c r="AD1536" s="226"/>
      <c r="AE1536" s="226"/>
      <c r="AF1536" s="226"/>
      <c r="AG1536" s="226"/>
      <c r="AH1536" s="226"/>
      <c r="AI1536" s="226"/>
      <c r="AJ1536" s="226"/>
      <c r="AK1536" s="226"/>
      <c r="AL1536" s="226"/>
      <c r="AM1536" s="226"/>
      <c r="AN1536" s="226"/>
      <c r="AO1536" s="226"/>
      <c r="AP1536" s="226"/>
      <c r="AQ1536" s="226"/>
      <c r="AR1536" s="226"/>
      <c r="AS1536" s="226"/>
      <c r="AT1536" s="226"/>
      <c r="AU1536" s="226"/>
      <c r="AV1536" s="226"/>
      <c r="AW1536" s="226"/>
      <c r="AX1536" s="226"/>
      <c r="AY1536" s="226"/>
      <c r="AZ1536" s="226"/>
      <c r="BA1536" s="226"/>
      <c r="BB1536" s="226"/>
      <c r="BC1536" s="226"/>
      <c r="BD1536" s="226"/>
      <c r="BE1536" s="226"/>
      <c r="BF1536" s="226"/>
      <c r="BG1536" s="226"/>
      <c r="BH1536" s="226"/>
      <c r="BI1536" s="226"/>
      <c r="BJ1536" s="226"/>
      <c r="BK1536" s="226"/>
      <c r="BL1536" s="226"/>
      <c r="BM1536" s="226"/>
      <c r="BN1536" s="226"/>
      <c r="BO1536" s="226"/>
      <c r="BP1536" s="226"/>
      <c r="BQ1536" s="226"/>
      <c r="BR1536" s="226"/>
      <c r="BS1536" s="226"/>
      <c r="BT1536" s="226"/>
      <c r="BU1536" s="226"/>
      <c r="BV1536" s="226"/>
      <c r="BW1536" s="226"/>
      <c r="BX1536" s="226"/>
      <c r="BY1536" s="226"/>
      <c r="BZ1536" s="226"/>
      <c r="CA1536" s="226"/>
      <c r="CB1536" s="226"/>
      <c r="CC1536" s="226"/>
      <c r="CD1536" s="226"/>
      <c r="CE1536" s="226"/>
      <c r="CF1536" s="226"/>
      <c r="CG1536" s="226"/>
      <c r="CH1536" s="226"/>
      <c r="CI1536" s="226"/>
      <c r="CJ1536" s="226"/>
      <c r="CK1536" s="226"/>
      <c r="CL1536" s="226"/>
      <c r="CM1536" s="226"/>
      <c r="CN1536" s="226"/>
      <c r="CO1536" s="226"/>
      <c r="CP1536" s="226"/>
      <c r="CQ1536" s="226"/>
      <c r="CR1536" s="226"/>
      <c r="CS1536" s="226"/>
      <c r="CT1536" s="226"/>
      <c r="CU1536" s="226"/>
      <c r="CV1536" s="226"/>
      <c r="CW1536" s="226"/>
      <c r="CX1536" s="226"/>
      <c r="CY1536" s="226"/>
      <c r="CZ1536" s="226"/>
      <c r="DA1536" s="226"/>
      <c r="DB1536" s="226"/>
      <c r="DC1536" s="226"/>
      <c r="DD1536" s="226"/>
      <c r="DE1536" s="226"/>
      <c r="DF1536" s="226"/>
      <c r="DG1536" s="226"/>
      <c r="DH1536" s="226"/>
      <c r="DI1536" s="226"/>
      <c r="DJ1536" s="226"/>
      <c r="DK1536" s="226"/>
      <c r="DL1536" s="226"/>
      <c r="DM1536" s="226"/>
      <c r="DN1536" s="226"/>
      <c r="DO1536" s="226"/>
      <c r="DP1536" s="226"/>
      <c r="DQ1536" s="226"/>
      <c r="DR1536" s="226"/>
      <c r="DS1536" s="226"/>
      <c r="DT1536" s="226"/>
      <c r="DU1536" s="226"/>
      <c r="DV1536" s="226"/>
      <c r="DW1536" s="226"/>
      <c r="DX1536" s="226"/>
      <c r="DY1536" s="226"/>
      <c r="DZ1536" s="226"/>
      <c r="EA1536" s="226"/>
      <c r="EB1536" s="226"/>
      <c r="EC1536" s="226"/>
      <c r="ED1536" s="226"/>
      <c r="EE1536" s="226"/>
      <c r="EF1536" s="226"/>
      <c r="EG1536" s="226"/>
      <c r="EH1536" s="226"/>
      <c r="EI1536" s="226"/>
      <c r="EJ1536" s="226"/>
      <c r="EK1536" s="226"/>
      <c r="EL1536" s="226"/>
      <c r="EM1536" s="226"/>
      <c r="EN1536" s="226"/>
      <c r="EO1536" s="226"/>
      <c r="EP1536" s="226"/>
      <c r="EQ1536" s="226"/>
      <c r="ER1536" s="226"/>
      <c r="ES1536" s="226"/>
      <c r="ET1536" s="226"/>
      <c r="EU1536" s="226"/>
      <c r="EV1536" s="226"/>
      <c r="EW1536" s="226"/>
      <c r="EX1536" s="226"/>
      <c r="EY1536" s="226"/>
      <c r="EZ1536" s="226"/>
      <c r="FA1536" s="226"/>
      <c r="FB1536" s="226"/>
      <c r="FC1536" s="226"/>
      <c r="FD1536" s="226"/>
      <c r="FE1536" s="226"/>
      <c r="FF1536" s="226"/>
      <c r="FG1536" s="226"/>
      <c r="FH1536" s="226"/>
      <c r="FI1536" s="226"/>
      <c r="FJ1536" s="226"/>
      <c r="FK1536" s="226"/>
      <c r="FL1536" s="226"/>
      <c r="FM1536" s="226"/>
      <c r="FN1536" s="226"/>
      <c r="FO1536" s="226"/>
      <c r="FP1536" s="226"/>
      <c r="FQ1536" s="226"/>
      <c r="FR1536" s="226"/>
      <c r="FS1536" s="226"/>
      <c r="FT1536" s="226"/>
      <c r="FU1536" s="226"/>
      <c r="FV1536" s="226"/>
      <c r="FW1536" s="226"/>
      <c r="FX1536" s="226"/>
      <c r="FY1536" s="226"/>
      <c r="FZ1536" s="226"/>
      <c r="GA1536" s="226"/>
      <c r="GB1536" s="226"/>
      <c r="GC1536" s="226"/>
      <c r="GD1536" s="226"/>
      <c r="GE1536" s="226"/>
      <c r="GF1536" s="226"/>
      <c r="GG1536" s="226"/>
      <c r="GH1536" s="226"/>
      <c r="GI1536" s="226"/>
      <c r="GJ1536" s="226"/>
      <c r="GK1536" s="226"/>
      <c r="GL1536" s="226"/>
      <c r="GM1536" s="226"/>
      <c r="GN1536" s="226"/>
      <c r="GO1536" s="226"/>
      <c r="GP1536" s="226"/>
      <c r="GQ1536" s="226"/>
      <c r="GR1536" s="226"/>
      <c r="GS1536" s="226"/>
      <c r="GT1536" s="226"/>
      <c r="GU1536" s="226"/>
      <c r="GV1536" s="226"/>
      <c r="GW1536" s="226"/>
      <c r="GX1536" s="226"/>
      <c r="GY1536" s="226"/>
      <c r="GZ1536" s="226"/>
      <c r="HA1536" s="226"/>
      <c r="HB1536" s="226"/>
      <c r="HC1536" s="226"/>
      <c r="HD1536" s="226"/>
      <c r="HE1536" s="226"/>
      <c r="HF1536" s="226"/>
      <c r="HG1536" s="226"/>
      <c r="HH1536" s="226"/>
      <c r="HI1536" s="226"/>
      <c r="HJ1536" s="226"/>
      <c r="HK1536" s="226"/>
      <c r="HL1536" s="226"/>
      <c r="HM1536" s="226"/>
      <c r="HN1536" s="226"/>
      <c r="HO1536" s="226"/>
      <c r="HP1536" s="226"/>
      <c r="HQ1536" s="226"/>
      <c r="HR1536" s="226"/>
      <c r="HS1536" s="226"/>
      <c r="HT1536" s="226"/>
      <c r="HU1536" s="226"/>
      <c r="HV1536" s="226"/>
      <c r="HW1536" s="226"/>
      <c r="HX1536" s="226"/>
      <c r="HY1536" s="226"/>
      <c r="HZ1536" s="226"/>
      <c r="IA1536" s="226"/>
      <c r="IB1536" s="226"/>
      <c r="IC1536" s="226"/>
      <c r="ID1536" s="226"/>
      <c r="IE1536" s="226"/>
      <c r="IF1536" s="226"/>
      <c r="IG1536" s="226"/>
      <c r="IH1536" s="226"/>
      <c r="II1536" s="226"/>
      <c r="IJ1536" s="226"/>
      <c r="IK1536" s="226"/>
      <c r="IL1536" s="226"/>
      <c r="IM1536" s="226"/>
    </row>
    <row r="1537" spans="1:252" s="227" customFormat="1">
      <c r="A1537" s="323"/>
      <c r="B1537" s="198"/>
      <c r="C1537" s="329"/>
      <c r="D1537" s="207"/>
      <c r="E1537" s="199" t="s">
        <v>1155</v>
      </c>
      <c r="F1537" s="199"/>
      <c r="G1537" s="199"/>
      <c r="H1537" s="208"/>
      <c r="I1537" s="207"/>
      <c r="J1537" s="178"/>
      <c r="K1537" s="226"/>
      <c r="L1537" s="226"/>
      <c r="M1537" s="179">
        <f>IF(E1537="","",SUBTOTAL(3,$E$5:E1537))</f>
        <v>1303</v>
      </c>
      <c r="N1537" s="226"/>
      <c r="O1537" s="226"/>
      <c r="P1537" s="226"/>
      <c r="Q1537" s="226"/>
      <c r="R1537" s="226"/>
      <c r="S1537" s="226"/>
      <c r="T1537" s="226"/>
      <c r="U1537" s="226"/>
      <c r="V1537" s="226"/>
      <c r="W1537" s="226"/>
      <c r="X1537" s="226"/>
      <c r="Y1537" s="226"/>
      <c r="Z1537" s="226"/>
      <c r="AA1537" s="226"/>
      <c r="AB1537" s="226"/>
      <c r="AC1537" s="226"/>
      <c r="AD1537" s="226"/>
      <c r="AE1537" s="226"/>
      <c r="AF1537" s="226"/>
      <c r="AG1537" s="226"/>
      <c r="AH1537" s="226"/>
      <c r="AI1537" s="226"/>
      <c r="AJ1537" s="226"/>
      <c r="AK1537" s="226"/>
      <c r="AL1537" s="226"/>
      <c r="AM1537" s="226"/>
      <c r="AN1537" s="226"/>
      <c r="AO1537" s="226"/>
      <c r="AP1537" s="226"/>
      <c r="AQ1537" s="226"/>
      <c r="AR1537" s="226"/>
      <c r="AS1537" s="226"/>
      <c r="AT1537" s="226"/>
      <c r="AU1537" s="226"/>
      <c r="AV1537" s="226"/>
      <c r="AW1537" s="226"/>
      <c r="AX1537" s="226"/>
      <c r="AY1537" s="226"/>
      <c r="AZ1537" s="226"/>
      <c r="BA1537" s="226"/>
      <c r="BB1537" s="226"/>
      <c r="BC1537" s="226"/>
      <c r="BD1537" s="226"/>
      <c r="BE1537" s="226"/>
      <c r="BF1537" s="226"/>
      <c r="BG1537" s="226"/>
      <c r="BH1537" s="226"/>
      <c r="BI1537" s="226"/>
      <c r="BJ1537" s="226"/>
      <c r="BK1537" s="226"/>
      <c r="BL1537" s="226"/>
      <c r="BM1537" s="226"/>
      <c r="BN1537" s="226"/>
      <c r="BO1537" s="226"/>
      <c r="BP1537" s="226"/>
      <c r="BQ1537" s="226"/>
      <c r="BR1537" s="226"/>
      <c r="BS1537" s="226"/>
      <c r="BT1537" s="226"/>
      <c r="BU1537" s="226"/>
      <c r="BV1537" s="226"/>
      <c r="BW1537" s="226"/>
      <c r="BX1537" s="226"/>
      <c r="BY1537" s="226"/>
      <c r="BZ1537" s="226"/>
      <c r="CA1537" s="226"/>
      <c r="CB1537" s="226"/>
      <c r="CC1537" s="226"/>
      <c r="CD1537" s="226"/>
      <c r="CE1537" s="226"/>
      <c r="CF1537" s="226"/>
      <c r="CG1537" s="226"/>
      <c r="CH1537" s="226"/>
      <c r="CI1537" s="226"/>
      <c r="CJ1537" s="226"/>
      <c r="CK1537" s="226"/>
      <c r="CL1537" s="226"/>
      <c r="CM1537" s="226"/>
      <c r="CN1537" s="226"/>
      <c r="CO1537" s="226"/>
      <c r="CP1537" s="226"/>
      <c r="CQ1537" s="226"/>
      <c r="CR1537" s="226"/>
      <c r="CS1537" s="226"/>
      <c r="CT1537" s="226"/>
      <c r="CU1537" s="226"/>
      <c r="CV1537" s="226"/>
      <c r="CW1537" s="226"/>
      <c r="CX1537" s="226"/>
      <c r="CY1537" s="226"/>
      <c r="CZ1537" s="226"/>
      <c r="DA1537" s="226"/>
      <c r="DB1537" s="226"/>
      <c r="DC1537" s="226"/>
      <c r="DD1537" s="226"/>
      <c r="DE1537" s="226"/>
      <c r="DF1537" s="226"/>
      <c r="DG1537" s="226"/>
      <c r="DH1537" s="226"/>
      <c r="DI1537" s="226"/>
      <c r="DJ1537" s="226"/>
      <c r="DK1537" s="226"/>
      <c r="DL1537" s="226"/>
      <c r="DM1537" s="226"/>
      <c r="DN1537" s="226"/>
      <c r="DO1537" s="226"/>
      <c r="DP1537" s="226"/>
      <c r="DQ1537" s="226"/>
      <c r="DR1537" s="226"/>
      <c r="DS1537" s="226"/>
      <c r="DT1537" s="226"/>
      <c r="DU1537" s="226"/>
      <c r="DV1537" s="226"/>
      <c r="DW1537" s="226"/>
      <c r="DX1537" s="226"/>
      <c r="DY1537" s="226"/>
      <c r="DZ1537" s="226"/>
      <c r="EA1537" s="226"/>
      <c r="EB1537" s="226"/>
      <c r="EC1537" s="226"/>
      <c r="ED1537" s="226"/>
      <c r="EE1537" s="226"/>
      <c r="EF1537" s="226"/>
      <c r="EG1537" s="226"/>
      <c r="EH1537" s="226"/>
      <c r="EI1537" s="226"/>
      <c r="EJ1537" s="226"/>
      <c r="EK1537" s="226"/>
      <c r="EL1537" s="226"/>
      <c r="EM1537" s="226"/>
      <c r="EN1537" s="226"/>
      <c r="EO1537" s="226"/>
      <c r="EP1537" s="226"/>
      <c r="EQ1537" s="226"/>
      <c r="ER1537" s="226"/>
      <c r="ES1537" s="226"/>
      <c r="ET1537" s="226"/>
      <c r="EU1537" s="226"/>
      <c r="EV1537" s="226"/>
      <c r="EW1537" s="226"/>
      <c r="EX1537" s="226"/>
      <c r="EY1537" s="226"/>
      <c r="EZ1537" s="226"/>
      <c r="FA1537" s="226"/>
      <c r="FB1537" s="226"/>
      <c r="FC1537" s="226"/>
      <c r="FD1537" s="226"/>
      <c r="FE1537" s="226"/>
      <c r="FF1537" s="226"/>
      <c r="FG1537" s="226"/>
      <c r="FH1537" s="226"/>
      <c r="FI1537" s="226"/>
      <c r="FJ1537" s="226"/>
      <c r="FK1537" s="226"/>
      <c r="FL1537" s="226"/>
      <c r="FM1537" s="226"/>
      <c r="FN1537" s="226"/>
      <c r="FO1537" s="226"/>
      <c r="FP1537" s="226"/>
      <c r="FQ1537" s="226"/>
      <c r="FR1537" s="226"/>
      <c r="FS1537" s="226"/>
      <c r="FT1537" s="226"/>
      <c r="FU1537" s="226"/>
      <c r="FV1537" s="226"/>
      <c r="FW1537" s="226"/>
      <c r="FX1537" s="226"/>
      <c r="FY1537" s="226"/>
      <c r="FZ1537" s="226"/>
      <c r="GA1537" s="226"/>
      <c r="GB1537" s="226"/>
      <c r="GC1537" s="226"/>
      <c r="GD1537" s="226"/>
      <c r="GE1537" s="226"/>
      <c r="GF1537" s="226"/>
      <c r="GG1537" s="226"/>
      <c r="GH1537" s="226"/>
      <c r="GI1537" s="226"/>
      <c r="GJ1537" s="226"/>
      <c r="GK1537" s="226"/>
      <c r="GL1537" s="226"/>
      <c r="GM1537" s="226"/>
      <c r="GN1537" s="226"/>
      <c r="GO1537" s="226"/>
      <c r="GP1537" s="226"/>
      <c r="GQ1537" s="226"/>
      <c r="GR1537" s="226"/>
      <c r="GS1537" s="226"/>
      <c r="GT1537" s="226"/>
      <c r="GU1537" s="226"/>
      <c r="GV1537" s="226"/>
      <c r="GW1537" s="226"/>
      <c r="GX1537" s="226"/>
      <c r="GY1537" s="226"/>
      <c r="GZ1537" s="226"/>
      <c r="HA1537" s="226"/>
      <c r="HB1537" s="226"/>
      <c r="HC1537" s="226"/>
      <c r="HD1537" s="226"/>
      <c r="HE1537" s="226"/>
      <c r="HF1537" s="226"/>
      <c r="HG1537" s="226"/>
      <c r="HH1537" s="226"/>
      <c r="HI1537" s="226"/>
      <c r="HJ1537" s="226"/>
      <c r="HK1537" s="226"/>
      <c r="HL1537" s="226"/>
      <c r="HM1537" s="226"/>
      <c r="HN1537" s="226"/>
      <c r="HO1537" s="226"/>
      <c r="HP1537" s="226"/>
      <c r="HQ1537" s="226"/>
      <c r="HR1537" s="226"/>
      <c r="HS1537" s="226"/>
      <c r="HT1537" s="226"/>
      <c r="HU1537" s="226"/>
      <c r="HV1537" s="226"/>
      <c r="HW1537" s="226"/>
      <c r="HX1537" s="226"/>
      <c r="HY1537" s="226"/>
      <c r="HZ1537" s="226"/>
      <c r="IA1537" s="226"/>
      <c r="IB1537" s="226"/>
      <c r="IC1537" s="226"/>
      <c r="ID1537" s="226"/>
      <c r="IE1537" s="226"/>
      <c r="IF1537" s="226"/>
      <c r="IG1537" s="226"/>
      <c r="IH1537" s="226"/>
      <c r="II1537" s="226"/>
      <c r="IJ1537" s="226"/>
      <c r="IK1537" s="226"/>
      <c r="IL1537" s="226"/>
      <c r="IM1537" s="226"/>
    </row>
    <row r="1538" spans="1:252" s="227" customFormat="1">
      <c r="A1538" s="323"/>
      <c r="B1538" s="198"/>
      <c r="C1538" s="329"/>
      <c r="D1538" s="207"/>
      <c r="E1538" s="199" t="s">
        <v>1156</v>
      </c>
      <c r="F1538" s="199"/>
      <c r="G1538" s="199"/>
      <c r="H1538" s="208"/>
      <c r="I1538" s="207"/>
      <c r="J1538" s="178"/>
      <c r="K1538" s="226"/>
      <c r="L1538" s="226"/>
      <c r="M1538" s="179">
        <f>IF(E1538="","",SUBTOTAL(3,$E$5:E1538))</f>
        <v>1304</v>
      </c>
      <c r="N1538" s="226"/>
      <c r="O1538" s="226"/>
      <c r="P1538" s="226"/>
      <c r="Q1538" s="226"/>
      <c r="R1538" s="226"/>
      <c r="S1538" s="226"/>
      <c r="T1538" s="226"/>
      <c r="U1538" s="226"/>
      <c r="V1538" s="226"/>
      <c r="W1538" s="226"/>
      <c r="X1538" s="226"/>
      <c r="Y1538" s="226"/>
      <c r="Z1538" s="226"/>
      <c r="AA1538" s="226"/>
      <c r="AB1538" s="226"/>
      <c r="AC1538" s="226"/>
      <c r="AD1538" s="226"/>
      <c r="AE1538" s="226"/>
      <c r="AF1538" s="226"/>
      <c r="AG1538" s="226"/>
      <c r="AH1538" s="226"/>
      <c r="AI1538" s="226"/>
      <c r="AJ1538" s="226"/>
      <c r="AK1538" s="226"/>
      <c r="AL1538" s="226"/>
      <c r="AM1538" s="226"/>
      <c r="AN1538" s="226"/>
      <c r="AO1538" s="226"/>
      <c r="AP1538" s="226"/>
      <c r="AQ1538" s="226"/>
      <c r="AR1538" s="226"/>
      <c r="AS1538" s="226"/>
      <c r="AT1538" s="226"/>
      <c r="AU1538" s="226"/>
      <c r="AV1538" s="226"/>
      <c r="AW1538" s="226"/>
      <c r="AX1538" s="226"/>
      <c r="AY1538" s="226"/>
      <c r="AZ1538" s="226"/>
      <c r="BA1538" s="226"/>
      <c r="BB1538" s="226"/>
      <c r="BC1538" s="226"/>
      <c r="BD1538" s="226"/>
      <c r="BE1538" s="226"/>
      <c r="BF1538" s="226"/>
      <c r="BG1538" s="226"/>
      <c r="BH1538" s="226"/>
      <c r="BI1538" s="226"/>
      <c r="BJ1538" s="226"/>
      <c r="BK1538" s="226"/>
      <c r="BL1538" s="226"/>
      <c r="BM1538" s="226"/>
      <c r="BN1538" s="226"/>
      <c r="BO1538" s="226"/>
      <c r="BP1538" s="226"/>
      <c r="BQ1538" s="226"/>
      <c r="BR1538" s="226"/>
      <c r="BS1538" s="226"/>
      <c r="BT1538" s="226"/>
      <c r="BU1538" s="226"/>
      <c r="BV1538" s="226"/>
      <c r="BW1538" s="226"/>
      <c r="BX1538" s="226"/>
      <c r="BY1538" s="226"/>
      <c r="BZ1538" s="226"/>
      <c r="CA1538" s="226"/>
      <c r="CB1538" s="226"/>
      <c r="CC1538" s="226"/>
      <c r="CD1538" s="226"/>
      <c r="CE1538" s="226"/>
      <c r="CF1538" s="226"/>
      <c r="CG1538" s="226"/>
      <c r="CH1538" s="226"/>
      <c r="CI1538" s="226"/>
      <c r="CJ1538" s="226"/>
      <c r="CK1538" s="226"/>
      <c r="CL1538" s="226"/>
      <c r="CM1538" s="226"/>
      <c r="CN1538" s="226"/>
      <c r="CO1538" s="226"/>
      <c r="CP1538" s="226"/>
      <c r="CQ1538" s="226"/>
      <c r="CR1538" s="226"/>
      <c r="CS1538" s="226"/>
      <c r="CT1538" s="226"/>
      <c r="CU1538" s="226"/>
      <c r="CV1538" s="226"/>
      <c r="CW1538" s="226"/>
      <c r="CX1538" s="226"/>
      <c r="CY1538" s="226"/>
      <c r="CZ1538" s="226"/>
      <c r="DA1538" s="226"/>
      <c r="DB1538" s="226"/>
      <c r="DC1538" s="226"/>
      <c r="DD1538" s="226"/>
      <c r="DE1538" s="226"/>
      <c r="DF1538" s="226"/>
      <c r="DG1538" s="226"/>
      <c r="DH1538" s="226"/>
      <c r="DI1538" s="226"/>
      <c r="DJ1538" s="226"/>
      <c r="DK1538" s="226"/>
      <c r="DL1538" s="226"/>
      <c r="DM1538" s="226"/>
      <c r="DN1538" s="226"/>
      <c r="DO1538" s="226"/>
      <c r="DP1538" s="226"/>
      <c r="DQ1538" s="226"/>
      <c r="DR1538" s="226"/>
      <c r="DS1538" s="226"/>
      <c r="DT1538" s="226"/>
      <c r="DU1538" s="226"/>
      <c r="DV1538" s="226"/>
      <c r="DW1538" s="226"/>
      <c r="DX1538" s="226"/>
      <c r="DY1538" s="226"/>
      <c r="DZ1538" s="226"/>
      <c r="EA1538" s="226"/>
      <c r="EB1538" s="226"/>
      <c r="EC1538" s="226"/>
      <c r="ED1538" s="226"/>
      <c r="EE1538" s="226"/>
      <c r="EF1538" s="226"/>
      <c r="EG1538" s="226"/>
      <c r="EH1538" s="226"/>
      <c r="EI1538" s="226"/>
      <c r="EJ1538" s="226"/>
      <c r="EK1538" s="226"/>
      <c r="EL1538" s="226"/>
      <c r="EM1538" s="226"/>
      <c r="EN1538" s="226"/>
      <c r="EO1538" s="226"/>
      <c r="EP1538" s="226"/>
      <c r="EQ1538" s="226"/>
      <c r="ER1538" s="226"/>
      <c r="ES1538" s="226"/>
      <c r="ET1538" s="226"/>
      <c r="EU1538" s="226"/>
      <c r="EV1538" s="226"/>
      <c r="EW1538" s="226"/>
      <c r="EX1538" s="226"/>
      <c r="EY1538" s="226"/>
      <c r="EZ1538" s="226"/>
      <c r="FA1538" s="226"/>
      <c r="FB1538" s="226"/>
      <c r="FC1538" s="226"/>
      <c r="FD1538" s="226"/>
      <c r="FE1538" s="226"/>
      <c r="FF1538" s="226"/>
      <c r="FG1538" s="226"/>
      <c r="FH1538" s="226"/>
      <c r="FI1538" s="226"/>
      <c r="FJ1538" s="226"/>
      <c r="FK1538" s="226"/>
      <c r="FL1538" s="226"/>
      <c r="FM1538" s="226"/>
      <c r="FN1538" s="226"/>
      <c r="FO1538" s="226"/>
      <c r="FP1538" s="226"/>
      <c r="FQ1538" s="226"/>
      <c r="FR1538" s="226"/>
      <c r="FS1538" s="226"/>
      <c r="FT1538" s="226"/>
      <c r="FU1538" s="226"/>
      <c r="FV1538" s="226"/>
      <c r="FW1538" s="226"/>
      <c r="FX1538" s="226"/>
      <c r="FY1538" s="226"/>
      <c r="FZ1538" s="226"/>
      <c r="GA1538" s="226"/>
      <c r="GB1538" s="226"/>
      <c r="GC1538" s="226"/>
      <c r="GD1538" s="226"/>
      <c r="GE1538" s="226"/>
      <c r="GF1538" s="226"/>
      <c r="GG1538" s="226"/>
      <c r="GH1538" s="226"/>
      <c r="GI1538" s="226"/>
      <c r="GJ1538" s="226"/>
      <c r="GK1538" s="226"/>
      <c r="GL1538" s="226"/>
      <c r="GM1538" s="226"/>
      <c r="GN1538" s="226"/>
      <c r="GO1538" s="226"/>
      <c r="GP1538" s="226"/>
      <c r="GQ1538" s="226"/>
      <c r="GR1538" s="226"/>
      <c r="GS1538" s="226"/>
      <c r="GT1538" s="226"/>
      <c r="GU1538" s="226"/>
      <c r="GV1538" s="226"/>
      <c r="GW1538" s="226"/>
      <c r="GX1538" s="226"/>
      <c r="GY1538" s="226"/>
      <c r="GZ1538" s="226"/>
      <c r="HA1538" s="226"/>
      <c r="HB1538" s="226"/>
      <c r="HC1538" s="226"/>
      <c r="HD1538" s="226"/>
      <c r="HE1538" s="226"/>
      <c r="HF1538" s="226"/>
      <c r="HG1538" s="226"/>
      <c r="HH1538" s="226"/>
      <c r="HI1538" s="226"/>
      <c r="HJ1538" s="226"/>
      <c r="HK1538" s="226"/>
      <c r="HL1538" s="226"/>
      <c r="HM1538" s="226"/>
      <c r="HN1538" s="226"/>
      <c r="HO1538" s="226"/>
      <c r="HP1538" s="226"/>
      <c r="HQ1538" s="226"/>
      <c r="HR1538" s="226"/>
      <c r="HS1538" s="226"/>
      <c r="HT1538" s="226"/>
      <c r="HU1538" s="226"/>
      <c r="HV1538" s="226"/>
      <c r="HW1538" s="226"/>
      <c r="HX1538" s="226"/>
      <c r="HY1538" s="226"/>
      <c r="HZ1538" s="226"/>
      <c r="IA1538" s="226"/>
      <c r="IB1538" s="226"/>
      <c r="IC1538" s="226"/>
      <c r="ID1538" s="226"/>
      <c r="IE1538" s="226"/>
      <c r="IF1538" s="226"/>
      <c r="IG1538" s="226"/>
      <c r="IH1538" s="226"/>
      <c r="II1538" s="226"/>
      <c r="IJ1538" s="226"/>
      <c r="IK1538" s="226"/>
      <c r="IL1538" s="226"/>
      <c r="IM1538" s="226"/>
    </row>
    <row r="1539" spans="1:252" s="227" customFormat="1">
      <c r="A1539" s="323"/>
      <c r="B1539" s="198"/>
      <c r="C1539" s="329"/>
      <c r="D1539" s="207"/>
      <c r="E1539" s="199" t="s">
        <v>1157</v>
      </c>
      <c r="F1539" s="199"/>
      <c r="G1539" s="199"/>
      <c r="H1539" s="208"/>
      <c r="I1539" s="207"/>
      <c r="J1539" s="178"/>
      <c r="K1539" s="226"/>
      <c r="L1539" s="226"/>
      <c r="M1539" s="179">
        <f>IF(E1539="","",SUBTOTAL(3,$E$5:E1539))</f>
        <v>1305</v>
      </c>
      <c r="N1539" s="226"/>
      <c r="O1539" s="226"/>
      <c r="P1539" s="226"/>
      <c r="Q1539" s="226"/>
      <c r="R1539" s="226"/>
      <c r="S1539" s="226"/>
      <c r="T1539" s="226"/>
      <c r="U1539" s="226"/>
      <c r="V1539" s="226"/>
      <c r="W1539" s="226"/>
      <c r="X1539" s="226"/>
      <c r="Y1539" s="226"/>
      <c r="Z1539" s="226"/>
      <c r="AA1539" s="226"/>
      <c r="AB1539" s="226"/>
      <c r="AC1539" s="226"/>
      <c r="AD1539" s="226"/>
      <c r="AE1539" s="226"/>
      <c r="AF1539" s="226"/>
      <c r="AG1539" s="226"/>
      <c r="AH1539" s="226"/>
      <c r="AI1539" s="226"/>
      <c r="AJ1539" s="226"/>
      <c r="AK1539" s="226"/>
      <c r="AL1539" s="226"/>
      <c r="AM1539" s="226"/>
      <c r="AN1539" s="226"/>
      <c r="AO1539" s="226"/>
      <c r="AP1539" s="226"/>
      <c r="AQ1539" s="226"/>
      <c r="AR1539" s="226"/>
      <c r="AS1539" s="226"/>
      <c r="AT1539" s="226"/>
      <c r="AU1539" s="226"/>
      <c r="AV1539" s="226"/>
      <c r="AW1539" s="226"/>
      <c r="AX1539" s="226"/>
      <c r="AY1539" s="226"/>
      <c r="AZ1539" s="226"/>
      <c r="BA1539" s="226"/>
      <c r="BB1539" s="226"/>
      <c r="BC1539" s="226"/>
      <c r="BD1539" s="226"/>
      <c r="BE1539" s="226"/>
      <c r="BF1539" s="226"/>
      <c r="BG1539" s="226"/>
      <c r="BH1539" s="226"/>
      <c r="BI1539" s="226"/>
      <c r="BJ1539" s="226"/>
      <c r="BK1539" s="226"/>
      <c r="BL1539" s="226"/>
      <c r="BM1539" s="226"/>
      <c r="BN1539" s="226"/>
      <c r="BO1539" s="226"/>
      <c r="BP1539" s="226"/>
      <c r="BQ1539" s="226"/>
      <c r="BR1539" s="226"/>
      <c r="BS1539" s="226"/>
      <c r="BT1539" s="226"/>
      <c r="BU1539" s="226"/>
      <c r="BV1539" s="226"/>
      <c r="BW1539" s="226"/>
      <c r="BX1539" s="226"/>
      <c r="BY1539" s="226"/>
      <c r="BZ1539" s="226"/>
      <c r="CA1539" s="226"/>
      <c r="CB1539" s="226"/>
      <c r="CC1539" s="226"/>
      <c r="CD1539" s="226"/>
      <c r="CE1539" s="226"/>
      <c r="CF1539" s="226"/>
      <c r="CG1539" s="226"/>
      <c r="CH1539" s="226"/>
      <c r="CI1539" s="226"/>
      <c r="CJ1539" s="226"/>
      <c r="CK1539" s="226"/>
      <c r="CL1539" s="226"/>
      <c r="CM1539" s="226"/>
      <c r="CN1539" s="226"/>
      <c r="CO1539" s="226"/>
      <c r="CP1539" s="226"/>
      <c r="CQ1539" s="226"/>
      <c r="CR1539" s="226"/>
      <c r="CS1539" s="226"/>
      <c r="CT1539" s="226"/>
      <c r="CU1539" s="226"/>
      <c r="CV1539" s="226"/>
      <c r="CW1539" s="226"/>
      <c r="CX1539" s="226"/>
      <c r="CY1539" s="226"/>
      <c r="CZ1539" s="226"/>
      <c r="DA1539" s="226"/>
      <c r="DB1539" s="226"/>
      <c r="DC1539" s="226"/>
      <c r="DD1539" s="226"/>
      <c r="DE1539" s="226"/>
      <c r="DF1539" s="226"/>
      <c r="DG1539" s="226"/>
      <c r="DH1539" s="226"/>
      <c r="DI1539" s="226"/>
      <c r="DJ1539" s="226"/>
      <c r="DK1539" s="226"/>
      <c r="DL1539" s="226"/>
      <c r="DM1539" s="226"/>
      <c r="DN1539" s="226"/>
      <c r="DO1539" s="226"/>
      <c r="DP1539" s="226"/>
      <c r="DQ1539" s="226"/>
      <c r="DR1539" s="226"/>
      <c r="DS1539" s="226"/>
      <c r="DT1539" s="226"/>
      <c r="DU1539" s="226"/>
      <c r="DV1539" s="226"/>
      <c r="DW1539" s="226"/>
      <c r="DX1539" s="226"/>
      <c r="DY1539" s="226"/>
      <c r="DZ1539" s="226"/>
      <c r="EA1539" s="226"/>
      <c r="EB1539" s="226"/>
      <c r="EC1539" s="226"/>
      <c r="ED1539" s="226"/>
      <c r="EE1539" s="226"/>
      <c r="EF1539" s="226"/>
      <c r="EG1539" s="226"/>
      <c r="EH1539" s="226"/>
      <c r="EI1539" s="226"/>
      <c r="EJ1539" s="226"/>
      <c r="EK1539" s="226"/>
      <c r="EL1539" s="226"/>
      <c r="EM1539" s="226"/>
      <c r="EN1539" s="226"/>
      <c r="EO1539" s="226"/>
      <c r="EP1539" s="226"/>
      <c r="EQ1539" s="226"/>
      <c r="ER1539" s="226"/>
      <c r="ES1539" s="226"/>
      <c r="ET1539" s="226"/>
      <c r="EU1539" s="226"/>
      <c r="EV1539" s="226"/>
      <c r="EW1539" s="226"/>
      <c r="EX1539" s="226"/>
      <c r="EY1539" s="226"/>
      <c r="EZ1539" s="226"/>
      <c r="FA1539" s="226"/>
      <c r="FB1539" s="226"/>
      <c r="FC1539" s="226"/>
      <c r="FD1539" s="226"/>
      <c r="FE1539" s="226"/>
      <c r="FF1539" s="226"/>
      <c r="FG1539" s="226"/>
      <c r="FH1539" s="226"/>
      <c r="FI1539" s="226"/>
      <c r="FJ1539" s="226"/>
      <c r="FK1539" s="226"/>
      <c r="FL1539" s="226"/>
      <c r="FM1539" s="226"/>
      <c r="FN1539" s="226"/>
      <c r="FO1539" s="226"/>
      <c r="FP1539" s="226"/>
      <c r="FQ1539" s="226"/>
      <c r="FR1539" s="226"/>
      <c r="FS1539" s="226"/>
      <c r="FT1539" s="226"/>
      <c r="FU1539" s="226"/>
      <c r="FV1539" s="226"/>
      <c r="FW1539" s="226"/>
      <c r="FX1539" s="226"/>
      <c r="FY1539" s="226"/>
      <c r="FZ1539" s="226"/>
      <c r="GA1539" s="226"/>
      <c r="GB1539" s="226"/>
      <c r="GC1539" s="226"/>
      <c r="GD1539" s="226"/>
      <c r="GE1539" s="226"/>
      <c r="GF1539" s="226"/>
      <c r="GG1539" s="226"/>
      <c r="GH1539" s="226"/>
      <c r="GI1539" s="226"/>
      <c r="GJ1539" s="226"/>
      <c r="GK1539" s="226"/>
      <c r="GL1539" s="226"/>
      <c r="GM1539" s="226"/>
      <c r="GN1539" s="226"/>
      <c r="GO1539" s="226"/>
      <c r="GP1539" s="226"/>
      <c r="GQ1539" s="226"/>
      <c r="GR1539" s="226"/>
      <c r="GS1539" s="226"/>
      <c r="GT1539" s="226"/>
      <c r="GU1539" s="226"/>
      <c r="GV1539" s="226"/>
      <c r="GW1539" s="226"/>
      <c r="GX1539" s="226"/>
      <c r="GY1539" s="226"/>
      <c r="GZ1539" s="226"/>
      <c r="HA1539" s="226"/>
      <c r="HB1539" s="226"/>
      <c r="HC1539" s="226"/>
      <c r="HD1539" s="226"/>
      <c r="HE1539" s="226"/>
      <c r="HF1539" s="226"/>
      <c r="HG1539" s="226"/>
      <c r="HH1539" s="226"/>
      <c r="HI1539" s="226"/>
      <c r="HJ1539" s="226"/>
      <c r="HK1539" s="226"/>
      <c r="HL1539" s="226"/>
      <c r="HM1539" s="226"/>
      <c r="HN1539" s="226"/>
      <c r="HO1539" s="226"/>
      <c r="HP1539" s="226"/>
      <c r="HQ1539" s="226"/>
      <c r="HR1539" s="226"/>
      <c r="HS1539" s="226"/>
      <c r="HT1539" s="226"/>
      <c r="HU1539" s="226"/>
      <c r="HV1539" s="226"/>
      <c r="HW1539" s="226"/>
      <c r="HX1539" s="226"/>
      <c r="HY1539" s="226"/>
      <c r="HZ1539" s="226"/>
      <c r="IA1539" s="226"/>
      <c r="IB1539" s="226"/>
      <c r="IC1539" s="226"/>
      <c r="ID1539" s="226"/>
      <c r="IE1539" s="226"/>
      <c r="IF1539" s="226"/>
      <c r="IG1539" s="226"/>
      <c r="IH1539" s="226"/>
      <c r="II1539" s="226"/>
      <c r="IJ1539" s="226"/>
      <c r="IK1539" s="226"/>
      <c r="IL1539" s="226"/>
      <c r="IM1539" s="226"/>
    </row>
    <row r="1540" spans="1:252" s="227" customFormat="1">
      <c r="A1540" s="323"/>
      <c r="B1540" s="198"/>
      <c r="C1540" s="329"/>
      <c r="D1540" s="207"/>
      <c r="E1540" s="199" t="s">
        <v>1158</v>
      </c>
      <c r="F1540" s="199"/>
      <c r="G1540" s="199"/>
      <c r="H1540" s="208"/>
      <c r="I1540" s="207"/>
      <c r="J1540" s="178"/>
      <c r="K1540" s="226"/>
      <c r="L1540" s="226"/>
      <c r="M1540" s="179">
        <f>IF(E1540="","",SUBTOTAL(3,$E$5:E1540))</f>
        <v>1306</v>
      </c>
      <c r="N1540" s="226"/>
      <c r="O1540" s="226"/>
      <c r="P1540" s="226"/>
      <c r="Q1540" s="226"/>
      <c r="R1540" s="226"/>
      <c r="S1540" s="226"/>
      <c r="T1540" s="226"/>
      <c r="U1540" s="226"/>
      <c r="V1540" s="226"/>
      <c r="W1540" s="226"/>
      <c r="X1540" s="226"/>
      <c r="Y1540" s="226"/>
      <c r="Z1540" s="226"/>
      <c r="AA1540" s="226"/>
      <c r="AB1540" s="226"/>
      <c r="AC1540" s="226"/>
      <c r="AD1540" s="226"/>
      <c r="AE1540" s="226"/>
      <c r="AF1540" s="226"/>
      <c r="AG1540" s="226"/>
      <c r="AH1540" s="226"/>
      <c r="AI1540" s="226"/>
      <c r="AJ1540" s="226"/>
      <c r="AK1540" s="226"/>
      <c r="AL1540" s="226"/>
      <c r="AM1540" s="226"/>
      <c r="AN1540" s="226"/>
      <c r="AO1540" s="226"/>
      <c r="AP1540" s="226"/>
      <c r="AQ1540" s="226"/>
      <c r="AR1540" s="226"/>
      <c r="AS1540" s="226"/>
      <c r="AT1540" s="226"/>
      <c r="AU1540" s="226"/>
      <c r="AV1540" s="226"/>
      <c r="AW1540" s="226"/>
      <c r="AX1540" s="226"/>
      <c r="AY1540" s="226"/>
      <c r="AZ1540" s="226"/>
      <c r="BA1540" s="226"/>
      <c r="BB1540" s="226"/>
      <c r="BC1540" s="226"/>
      <c r="BD1540" s="226"/>
      <c r="BE1540" s="226"/>
      <c r="BF1540" s="226"/>
      <c r="BG1540" s="226"/>
      <c r="BH1540" s="226"/>
      <c r="BI1540" s="226"/>
      <c r="BJ1540" s="226"/>
      <c r="BK1540" s="226"/>
      <c r="BL1540" s="226"/>
      <c r="BM1540" s="226"/>
      <c r="BN1540" s="226"/>
      <c r="BO1540" s="226"/>
      <c r="BP1540" s="226"/>
      <c r="BQ1540" s="226"/>
      <c r="BR1540" s="226"/>
      <c r="BS1540" s="226"/>
      <c r="BT1540" s="226"/>
      <c r="BU1540" s="226"/>
      <c r="BV1540" s="226"/>
      <c r="BW1540" s="226"/>
      <c r="BX1540" s="226"/>
      <c r="BY1540" s="226"/>
      <c r="BZ1540" s="226"/>
      <c r="CA1540" s="226"/>
      <c r="CB1540" s="226"/>
      <c r="CC1540" s="226"/>
      <c r="CD1540" s="226"/>
      <c r="CE1540" s="226"/>
      <c r="CF1540" s="226"/>
      <c r="CG1540" s="226"/>
      <c r="CH1540" s="226"/>
      <c r="CI1540" s="226"/>
      <c r="CJ1540" s="226"/>
      <c r="CK1540" s="226"/>
      <c r="CL1540" s="226"/>
      <c r="CM1540" s="226"/>
      <c r="CN1540" s="226"/>
      <c r="CO1540" s="226"/>
      <c r="CP1540" s="226"/>
      <c r="CQ1540" s="226"/>
      <c r="CR1540" s="226"/>
      <c r="CS1540" s="226"/>
      <c r="CT1540" s="226"/>
      <c r="CU1540" s="226"/>
      <c r="CV1540" s="226"/>
      <c r="CW1540" s="226"/>
      <c r="CX1540" s="226"/>
      <c r="CY1540" s="226"/>
      <c r="CZ1540" s="226"/>
      <c r="DA1540" s="226"/>
      <c r="DB1540" s="226"/>
      <c r="DC1540" s="226"/>
      <c r="DD1540" s="226"/>
      <c r="DE1540" s="226"/>
      <c r="DF1540" s="226"/>
      <c r="DG1540" s="226"/>
      <c r="DH1540" s="226"/>
      <c r="DI1540" s="226"/>
      <c r="DJ1540" s="226"/>
      <c r="DK1540" s="226"/>
      <c r="DL1540" s="226"/>
      <c r="DM1540" s="226"/>
      <c r="DN1540" s="226"/>
      <c r="DO1540" s="226"/>
      <c r="DP1540" s="226"/>
      <c r="DQ1540" s="226"/>
      <c r="DR1540" s="226"/>
      <c r="DS1540" s="226"/>
      <c r="DT1540" s="226"/>
      <c r="DU1540" s="226"/>
      <c r="DV1540" s="226"/>
      <c r="DW1540" s="226"/>
      <c r="DX1540" s="226"/>
      <c r="DY1540" s="226"/>
      <c r="DZ1540" s="226"/>
      <c r="EA1540" s="226"/>
      <c r="EB1540" s="226"/>
      <c r="EC1540" s="226"/>
      <c r="ED1540" s="226"/>
      <c r="EE1540" s="226"/>
      <c r="EF1540" s="226"/>
      <c r="EG1540" s="226"/>
      <c r="EH1540" s="226"/>
      <c r="EI1540" s="226"/>
      <c r="EJ1540" s="226"/>
      <c r="EK1540" s="226"/>
      <c r="EL1540" s="226"/>
      <c r="EM1540" s="226"/>
      <c r="EN1540" s="226"/>
      <c r="EO1540" s="226"/>
      <c r="EP1540" s="226"/>
      <c r="EQ1540" s="226"/>
      <c r="ER1540" s="226"/>
      <c r="ES1540" s="226"/>
      <c r="ET1540" s="226"/>
      <c r="EU1540" s="226"/>
      <c r="EV1540" s="226"/>
      <c r="EW1540" s="226"/>
      <c r="EX1540" s="226"/>
      <c r="EY1540" s="226"/>
      <c r="EZ1540" s="226"/>
      <c r="FA1540" s="226"/>
      <c r="FB1540" s="226"/>
      <c r="FC1540" s="226"/>
      <c r="FD1540" s="226"/>
      <c r="FE1540" s="226"/>
      <c r="FF1540" s="226"/>
      <c r="FG1540" s="226"/>
      <c r="FH1540" s="226"/>
      <c r="FI1540" s="226"/>
      <c r="FJ1540" s="226"/>
      <c r="FK1540" s="226"/>
      <c r="FL1540" s="226"/>
      <c r="FM1540" s="226"/>
      <c r="FN1540" s="226"/>
      <c r="FO1540" s="226"/>
      <c r="FP1540" s="226"/>
      <c r="FQ1540" s="226"/>
      <c r="FR1540" s="226"/>
      <c r="FS1540" s="226"/>
      <c r="FT1540" s="226"/>
      <c r="FU1540" s="226"/>
      <c r="FV1540" s="226"/>
      <c r="FW1540" s="226"/>
      <c r="FX1540" s="226"/>
      <c r="FY1540" s="226"/>
      <c r="FZ1540" s="226"/>
      <c r="GA1540" s="226"/>
      <c r="GB1540" s="226"/>
      <c r="GC1540" s="226"/>
      <c r="GD1540" s="226"/>
      <c r="GE1540" s="226"/>
      <c r="GF1540" s="226"/>
      <c r="GG1540" s="226"/>
      <c r="GH1540" s="226"/>
      <c r="GI1540" s="226"/>
      <c r="GJ1540" s="226"/>
      <c r="GK1540" s="226"/>
      <c r="GL1540" s="226"/>
      <c r="GM1540" s="226"/>
      <c r="GN1540" s="226"/>
      <c r="GO1540" s="226"/>
      <c r="GP1540" s="226"/>
      <c r="GQ1540" s="226"/>
      <c r="GR1540" s="226"/>
      <c r="GS1540" s="226"/>
      <c r="GT1540" s="226"/>
      <c r="GU1540" s="226"/>
      <c r="GV1540" s="226"/>
      <c r="GW1540" s="226"/>
      <c r="GX1540" s="226"/>
      <c r="GY1540" s="226"/>
      <c r="GZ1540" s="226"/>
      <c r="HA1540" s="226"/>
      <c r="HB1540" s="226"/>
      <c r="HC1540" s="226"/>
      <c r="HD1540" s="226"/>
      <c r="HE1540" s="226"/>
      <c r="HF1540" s="226"/>
      <c r="HG1540" s="226"/>
      <c r="HH1540" s="226"/>
      <c r="HI1540" s="226"/>
      <c r="HJ1540" s="226"/>
      <c r="HK1540" s="226"/>
      <c r="HL1540" s="226"/>
      <c r="HM1540" s="226"/>
      <c r="HN1540" s="226"/>
      <c r="HO1540" s="226"/>
      <c r="HP1540" s="226"/>
      <c r="HQ1540" s="226"/>
      <c r="HR1540" s="226"/>
      <c r="HS1540" s="226"/>
      <c r="HT1540" s="226"/>
      <c r="HU1540" s="226"/>
      <c r="HV1540" s="226"/>
      <c r="HW1540" s="226"/>
      <c r="HX1540" s="226"/>
      <c r="HY1540" s="226"/>
      <c r="HZ1540" s="226"/>
      <c r="IA1540" s="226"/>
      <c r="IB1540" s="226"/>
      <c r="IC1540" s="226"/>
      <c r="ID1540" s="226"/>
      <c r="IE1540" s="226"/>
      <c r="IF1540" s="226"/>
      <c r="IG1540" s="226"/>
      <c r="IH1540" s="226"/>
      <c r="II1540" s="226"/>
      <c r="IJ1540" s="226"/>
      <c r="IK1540" s="226"/>
      <c r="IL1540" s="226"/>
      <c r="IM1540" s="226"/>
    </row>
    <row r="1541" spans="1:252" s="227" customFormat="1">
      <c r="A1541" s="323"/>
      <c r="B1541" s="198"/>
      <c r="C1541" s="329"/>
      <c r="D1541" s="207"/>
      <c r="E1541" s="199" t="s">
        <v>1159</v>
      </c>
      <c r="F1541" s="199"/>
      <c r="G1541" s="199"/>
      <c r="H1541" s="208"/>
      <c r="I1541" s="207"/>
      <c r="J1541" s="178"/>
      <c r="K1541" s="226"/>
      <c r="L1541" s="226"/>
      <c r="M1541" s="179">
        <f>IF(E1541="","",SUBTOTAL(3,$E$5:E1541))</f>
        <v>1307</v>
      </c>
      <c r="N1541" s="226"/>
      <c r="O1541" s="226"/>
      <c r="P1541" s="226"/>
      <c r="Q1541" s="226"/>
      <c r="R1541" s="226"/>
      <c r="S1541" s="226"/>
      <c r="T1541" s="226"/>
      <c r="U1541" s="226"/>
      <c r="V1541" s="226"/>
      <c r="W1541" s="226"/>
      <c r="X1541" s="226"/>
      <c r="Y1541" s="226"/>
      <c r="Z1541" s="226"/>
      <c r="AA1541" s="226"/>
      <c r="AB1541" s="226"/>
      <c r="AC1541" s="226"/>
      <c r="AD1541" s="226"/>
      <c r="AE1541" s="226"/>
      <c r="AF1541" s="226"/>
      <c r="AG1541" s="226"/>
      <c r="AH1541" s="226"/>
      <c r="AI1541" s="226"/>
      <c r="AJ1541" s="226"/>
      <c r="AK1541" s="226"/>
      <c r="AL1541" s="226"/>
      <c r="AM1541" s="226"/>
      <c r="AN1541" s="226"/>
      <c r="AO1541" s="226"/>
      <c r="AP1541" s="226"/>
      <c r="AQ1541" s="226"/>
      <c r="AR1541" s="226"/>
      <c r="AS1541" s="226"/>
      <c r="AT1541" s="226"/>
      <c r="AU1541" s="226"/>
      <c r="AV1541" s="226"/>
      <c r="AW1541" s="226"/>
      <c r="AX1541" s="226"/>
      <c r="AY1541" s="226"/>
      <c r="AZ1541" s="226"/>
      <c r="BA1541" s="226"/>
      <c r="BB1541" s="226"/>
      <c r="BC1541" s="226"/>
      <c r="BD1541" s="226"/>
      <c r="BE1541" s="226"/>
      <c r="BF1541" s="226"/>
      <c r="BG1541" s="226"/>
      <c r="BH1541" s="226"/>
      <c r="BI1541" s="226"/>
      <c r="BJ1541" s="226"/>
      <c r="BK1541" s="226"/>
      <c r="BL1541" s="226"/>
      <c r="BM1541" s="226"/>
      <c r="BN1541" s="226"/>
      <c r="BO1541" s="226"/>
      <c r="BP1541" s="226"/>
      <c r="BQ1541" s="226"/>
      <c r="BR1541" s="226"/>
      <c r="BS1541" s="226"/>
      <c r="BT1541" s="226"/>
      <c r="BU1541" s="226"/>
      <c r="BV1541" s="226"/>
      <c r="BW1541" s="226"/>
      <c r="BX1541" s="226"/>
      <c r="BY1541" s="226"/>
      <c r="BZ1541" s="226"/>
      <c r="CA1541" s="226"/>
      <c r="CB1541" s="226"/>
      <c r="CC1541" s="226"/>
      <c r="CD1541" s="226"/>
      <c r="CE1541" s="226"/>
      <c r="CF1541" s="226"/>
      <c r="CG1541" s="226"/>
      <c r="CH1541" s="226"/>
      <c r="CI1541" s="226"/>
      <c r="CJ1541" s="226"/>
      <c r="CK1541" s="226"/>
      <c r="CL1541" s="226"/>
      <c r="CM1541" s="226"/>
      <c r="CN1541" s="226"/>
      <c r="CO1541" s="226"/>
      <c r="CP1541" s="226"/>
      <c r="CQ1541" s="226"/>
      <c r="CR1541" s="226"/>
      <c r="CS1541" s="226"/>
      <c r="CT1541" s="226"/>
      <c r="CU1541" s="226"/>
      <c r="CV1541" s="226"/>
      <c r="CW1541" s="226"/>
      <c r="CX1541" s="226"/>
      <c r="CY1541" s="226"/>
      <c r="CZ1541" s="226"/>
      <c r="DA1541" s="226"/>
      <c r="DB1541" s="226"/>
      <c r="DC1541" s="226"/>
      <c r="DD1541" s="226"/>
      <c r="DE1541" s="226"/>
      <c r="DF1541" s="226"/>
      <c r="DG1541" s="226"/>
      <c r="DH1541" s="226"/>
      <c r="DI1541" s="226"/>
      <c r="DJ1541" s="226"/>
      <c r="DK1541" s="226"/>
      <c r="DL1541" s="226"/>
      <c r="DM1541" s="226"/>
      <c r="DN1541" s="226"/>
      <c r="DO1541" s="226"/>
      <c r="DP1541" s="226"/>
      <c r="DQ1541" s="226"/>
      <c r="DR1541" s="226"/>
      <c r="DS1541" s="226"/>
      <c r="DT1541" s="226"/>
      <c r="DU1541" s="226"/>
      <c r="DV1541" s="226"/>
      <c r="DW1541" s="226"/>
      <c r="DX1541" s="226"/>
      <c r="DY1541" s="226"/>
      <c r="DZ1541" s="226"/>
      <c r="EA1541" s="226"/>
      <c r="EB1541" s="226"/>
      <c r="EC1541" s="226"/>
      <c r="ED1541" s="226"/>
      <c r="EE1541" s="226"/>
      <c r="EF1541" s="226"/>
      <c r="EG1541" s="226"/>
      <c r="EH1541" s="226"/>
      <c r="EI1541" s="226"/>
      <c r="EJ1541" s="226"/>
      <c r="EK1541" s="226"/>
      <c r="EL1541" s="226"/>
      <c r="EM1541" s="226"/>
      <c r="EN1541" s="226"/>
      <c r="EO1541" s="226"/>
      <c r="EP1541" s="226"/>
      <c r="EQ1541" s="226"/>
      <c r="ER1541" s="226"/>
      <c r="ES1541" s="226"/>
      <c r="ET1541" s="226"/>
      <c r="EU1541" s="226"/>
      <c r="EV1541" s="226"/>
      <c r="EW1541" s="226"/>
      <c r="EX1541" s="226"/>
      <c r="EY1541" s="226"/>
      <c r="EZ1541" s="226"/>
      <c r="FA1541" s="226"/>
      <c r="FB1541" s="226"/>
      <c r="FC1541" s="226"/>
      <c r="FD1541" s="226"/>
      <c r="FE1541" s="226"/>
      <c r="FF1541" s="226"/>
      <c r="FG1541" s="226"/>
      <c r="FH1541" s="226"/>
      <c r="FI1541" s="226"/>
      <c r="FJ1541" s="226"/>
      <c r="FK1541" s="226"/>
      <c r="FL1541" s="226"/>
      <c r="FM1541" s="226"/>
      <c r="FN1541" s="226"/>
      <c r="FO1541" s="226"/>
      <c r="FP1541" s="226"/>
      <c r="FQ1541" s="226"/>
      <c r="FR1541" s="226"/>
      <c r="FS1541" s="226"/>
      <c r="FT1541" s="226"/>
      <c r="FU1541" s="226"/>
      <c r="FV1541" s="226"/>
      <c r="FW1541" s="226"/>
      <c r="FX1541" s="226"/>
      <c r="FY1541" s="226"/>
      <c r="FZ1541" s="226"/>
      <c r="GA1541" s="226"/>
      <c r="GB1541" s="226"/>
      <c r="GC1541" s="226"/>
      <c r="GD1541" s="226"/>
      <c r="GE1541" s="226"/>
      <c r="GF1541" s="226"/>
      <c r="GG1541" s="226"/>
      <c r="GH1541" s="226"/>
      <c r="GI1541" s="226"/>
      <c r="GJ1541" s="226"/>
      <c r="GK1541" s="226"/>
      <c r="GL1541" s="226"/>
      <c r="GM1541" s="226"/>
      <c r="GN1541" s="226"/>
      <c r="GO1541" s="226"/>
      <c r="GP1541" s="226"/>
      <c r="GQ1541" s="226"/>
      <c r="GR1541" s="226"/>
      <c r="GS1541" s="226"/>
      <c r="GT1541" s="226"/>
      <c r="GU1541" s="226"/>
      <c r="GV1541" s="226"/>
      <c r="GW1541" s="226"/>
      <c r="GX1541" s="226"/>
      <c r="GY1541" s="226"/>
      <c r="GZ1541" s="226"/>
      <c r="HA1541" s="226"/>
      <c r="HB1541" s="226"/>
      <c r="HC1541" s="226"/>
      <c r="HD1541" s="226"/>
      <c r="HE1541" s="226"/>
      <c r="HF1541" s="226"/>
      <c r="HG1541" s="226"/>
      <c r="HH1541" s="226"/>
      <c r="HI1541" s="226"/>
      <c r="HJ1541" s="226"/>
      <c r="HK1541" s="226"/>
      <c r="HL1541" s="226"/>
      <c r="HM1541" s="226"/>
      <c r="HN1541" s="226"/>
      <c r="HO1541" s="226"/>
      <c r="HP1541" s="226"/>
      <c r="HQ1541" s="226"/>
      <c r="HR1541" s="226"/>
      <c r="HS1541" s="226"/>
      <c r="HT1541" s="226"/>
      <c r="HU1541" s="226"/>
      <c r="HV1541" s="226"/>
      <c r="HW1541" s="226"/>
      <c r="HX1541" s="226"/>
      <c r="HY1541" s="226"/>
      <c r="HZ1541" s="226"/>
      <c r="IA1541" s="226"/>
      <c r="IB1541" s="226"/>
      <c r="IC1541" s="226"/>
      <c r="ID1541" s="226"/>
      <c r="IE1541" s="226"/>
      <c r="IF1541" s="226"/>
      <c r="IG1541" s="226"/>
      <c r="IH1541" s="226"/>
      <c r="II1541" s="226"/>
      <c r="IJ1541" s="226"/>
      <c r="IK1541" s="226"/>
      <c r="IL1541" s="226"/>
      <c r="IM1541" s="226"/>
    </row>
    <row r="1542" spans="1:252" s="227" customFormat="1">
      <c r="A1542" s="321" t="s">
        <v>1160</v>
      </c>
      <c r="B1542" s="219" t="s">
        <v>1161</v>
      </c>
      <c r="C1542" s="218"/>
      <c r="D1542" s="218"/>
      <c r="E1542" s="219"/>
      <c r="F1542" s="219"/>
      <c r="G1542" s="218"/>
      <c r="H1542" s="219"/>
      <c r="I1542" s="219"/>
      <c r="J1542" s="226"/>
      <c r="K1542" s="226"/>
      <c r="L1542" s="226"/>
      <c r="M1542" s="179" t="str">
        <f>IF(E1542="","",SUBTOTAL(3,$E$5:E1542))</f>
        <v/>
      </c>
      <c r="N1542" s="226"/>
      <c r="O1542" s="226"/>
      <c r="P1542" s="226"/>
      <c r="Q1542" s="226"/>
      <c r="R1542" s="226"/>
      <c r="S1542" s="226"/>
      <c r="T1542" s="226"/>
      <c r="U1542" s="226"/>
      <c r="V1542" s="226"/>
      <c r="W1542" s="226"/>
      <c r="X1542" s="226"/>
      <c r="Y1542" s="226"/>
      <c r="Z1542" s="226"/>
      <c r="AA1542" s="226"/>
      <c r="AB1542" s="226"/>
      <c r="AC1542" s="226"/>
      <c r="AD1542" s="226"/>
      <c r="AE1542" s="226"/>
      <c r="AF1542" s="226"/>
      <c r="AG1542" s="226"/>
      <c r="AH1542" s="226"/>
      <c r="AI1542" s="226"/>
      <c r="AJ1542" s="226"/>
      <c r="AK1542" s="226"/>
      <c r="AL1542" s="226"/>
      <c r="AM1542" s="226"/>
      <c r="AN1542" s="226"/>
      <c r="AO1542" s="226"/>
      <c r="AP1542" s="226"/>
      <c r="AQ1542" s="226"/>
      <c r="AR1542" s="226"/>
      <c r="AS1542" s="226"/>
      <c r="AT1542" s="226"/>
      <c r="AU1542" s="226"/>
      <c r="AV1542" s="226"/>
      <c r="AW1542" s="226"/>
      <c r="AX1542" s="226"/>
      <c r="AY1542" s="226"/>
      <c r="AZ1542" s="226"/>
      <c r="BA1542" s="226"/>
      <c r="BB1542" s="226"/>
      <c r="BC1542" s="226"/>
      <c r="BD1542" s="226"/>
      <c r="BE1542" s="226"/>
      <c r="BF1542" s="226"/>
      <c r="BG1542" s="226"/>
      <c r="BH1542" s="226"/>
      <c r="BI1542" s="226"/>
      <c r="BJ1542" s="226"/>
      <c r="BK1542" s="226"/>
      <c r="BL1542" s="226"/>
      <c r="BM1542" s="226"/>
      <c r="BN1542" s="226"/>
      <c r="BO1542" s="226"/>
      <c r="BP1542" s="226"/>
      <c r="BQ1542" s="226"/>
      <c r="BR1542" s="226"/>
      <c r="BS1542" s="226"/>
      <c r="BT1542" s="226"/>
      <c r="BU1542" s="226"/>
      <c r="BV1542" s="226"/>
      <c r="BW1542" s="226"/>
      <c r="BX1542" s="226"/>
      <c r="BY1542" s="226"/>
      <c r="BZ1542" s="226"/>
      <c r="CA1542" s="226"/>
      <c r="CB1542" s="226"/>
      <c r="CC1542" s="226"/>
      <c r="CD1542" s="226"/>
      <c r="CE1542" s="226"/>
      <c r="CF1542" s="226"/>
      <c r="CG1542" s="226"/>
      <c r="CH1542" s="226"/>
      <c r="CI1542" s="226"/>
      <c r="CJ1542" s="226"/>
      <c r="CK1542" s="226"/>
      <c r="CL1542" s="226"/>
      <c r="CM1542" s="226"/>
      <c r="CN1542" s="226"/>
      <c r="CO1542" s="226"/>
      <c r="CP1542" s="226"/>
      <c r="CQ1542" s="226"/>
      <c r="CR1542" s="226"/>
      <c r="CS1542" s="226"/>
      <c r="CT1542" s="226"/>
      <c r="CU1542" s="226"/>
      <c r="CV1542" s="226"/>
      <c r="CW1542" s="226"/>
      <c r="CX1542" s="226"/>
      <c r="CY1542" s="226"/>
      <c r="CZ1542" s="226"/>
      <c r="DA1542" s="226"/>
      <c r="DB1542" s="226"/>
      <c r="DC1542" s="226"/>
      <c r="DD1542" s="226"/>
      <c r="DE1542" s="226"/>
      <c r="DF1542" s="226"/>
      <c r="DG1542" s="226"/>
      <c r="DH1542" s="226"/>
      <c r="DI1542" s="226"/>
      <c r="DJ1542" s="226"/>
      <c r="DK1542" s="226"/>
      <c r="DL1542" s="226"/>
      <c r="DM1542" s="226"/>
      <c r="DN1542" s="226"/>
      <c r="DO1542" s="226"/>
      <c r="DP1542" s="226"/>
      <c r="DQ1542" s="226"/>
      <c r="DR1542" s="226"/>
      <c r="DS1542" s="226"/>
      <c r="DT1542" s="226"/>
      <c r="DU1542" s="226"/>
      <c r="DV1542" s="226"/>
      <c r="DW1542" s="226"/>
      <c r="DX1542" s="226"/>
      <c r="DY1542" s="226"/>
      <c r="DZ1542" s="226"/>
      <c r="EA1542" s="226"/>
      <c r="EB1542" s="226"/>
      <c r="EC1542" s="226"/>
      <c r="ED1542" s="226"/>
      <c r="EE1542" s="226"/>
      <c r="EF1542" s="226"/>
      <c r="EG1542" s="226"/>
      <c r="EH1542" s="226"/>
      <c r="EI1542" s="226"/>
      <c r="EJ1542" s="226"/>
      <c r="EK1542" s="226"/>
      <c r="EL1542" s="226"/>
      <c r="EM1542" s="226"/>
      <c r="EN1542" s="226"/>
      <c r="EO1542" s="226"/>
      <c r="EP1542" s="226"/>
      <c r="EQ1542" s="226"/>
      <c r="ER1542" s="226"/>
      <c r="ES1542" s="226"/>
      <c r="ET1542" s="226"/>
      <c r="EU1542" s="226"/>
      <c r="EV1542" s="226"/>
      <c r="EW1542" s="226"/>
      <c r="EX1542" s="226"/>
      <c r="EY1542" s="226"/>
      <c r="EZ1542" s="226"/>
      <c r="FA1542" s="226"/>
      <c r="FB1542" s="226"/>
      <c r="FC1542" s="226"/>
      <c r="FD1542" s="226"/>
      <c r="FE1542" s="226"/>
      <c r="FF1542" s="226"/>
      <c r="FG1542" s="226"/>
      <c r="FH1542" s="226"/>
      <c r="FI1542" s="226"/>
      <c r="FJ1542" s="226"/>
      <c r="FK1542" s="226"/>
      <c r="FL1542" s="226"/>
      <c r="FM1542" s="226"/>
      <c r="FN1542" s="226"/>
      <c r="FO1542" s="226"/>
      <c r="FP1542" s="226"/>
      <c r="FQ1542" s="226"/>
      <c r="FR1542" s="226"/>
      <c r="FS1542" s="226"/>
      <c r="FT1542" s="226"/>
      <c r="FU1542" s="226"/>
      <c r="FV1542" s="226"/>
      <c r="FW1542" s="226"/>
      <c r="FX1542" s="226"/>
      <c r="FY1542" s="226"/>
      <c r="FZ1542" s="226"/>
      <c r="GA1542" s="226"/>
      <c r="GB1542" s="226"/>
      <c r="GC1542" s="226"/>
      <c r="GD1542" s="226"/>
      <c r="GE1542" s="226"/>
      <c r="GF1542" s="226"/>
      <c r="GG1542" s="226"/>
      <c r="GH1542" s="226"/>
      <c r="GI1542" s="226"/>
      <c r="GJ1542" s="226"/>
      <c r="GK1542" s="226"/>
      <c r="GL1542" s="226"/>
      <c r="GM1542" s="226"/>
      <c r="GN1542" s="226"/>
      <c r="GO1542" s="226"/>
      <c r="GP1542" s="226"/>
      <c r="GQ1542" s="226"/>
      <c r="GR1542" s="226"/>
      <c r="GS1542" s="226"/>
      <c r="GT1542" s="226"/>
      <c r="GU1542" s="226"/>
      <c r="GV1542" s="226"/>
      <c r="GW1542" s="226"/>
      <c r="GX1542" s="226"/>
      <c r="GY1542" s="226"/>
      <c r="GZ1542" s="226"/>
      <c r="HA1542" s="226"/>
      <c r="HB1542" s="226"/>
      <c r="HC1542" s="226"/>
      <c r="HD1542" s="226"/>
      <c r="HE1542" s="226"/>
      <c r="HF1542" s="226"/>
      <c r="HG1542" s="226"/>
      <c r="HH1542" s="226"/>
      <c r="HI1542" s="226"/>
      <c r="HJ1542" s="226"/>
      <c r="HK1542" s="226"/>
      <c r="HL1542" s="226"/>
      <c r="HM1542" s="226"/>
      <c r="HN1542" s="226"/>
      <c r="HO1542" s="226"/>
      <c r="HP1542" s="226"/>
      <c r="HQ1542" s="226"/>
      <c r="HR1542" s="226"/>
      <c r="HS1542" s="226"/>
      <c r="HT1542" s="226"/>
      <c r="HU1542" s="226"/>
      <c r="HV1542" s="226"/>
      <c r="HW1542" s="226"/>
      <c r="HX1542" s="226"/>
      <c r="HY1542" s="226"/>
      <c r="HZ1542" s="226"/>
      <c r="IA1542" s="226"/>
      <c r="IB1542" s="226"/>
      <c r="IC1542" s="226"/>
      <c r="ID1542" s="226"/>
      <c r="IE1542" s="226"/>
      <c r="IF1542" s="226"/>
      <c r="IG1542" s="226"/>
      <c r="IH1542" s="226"/>
      <c r="II1542" s="226"/>
      <c r="IJ1542" s="226"/>
      <c r="IK1542" s="226"/>
      <c r="IL1542" s="226"/>
      <c r="IM1542" s="226"/>
      <c r="IN1542" s="226"/>
      <c r="IO1542" s="226"/>
      <c r="IP1542" s="226"/>
      <c r="IQ1542" s="226"/>
      <c r="IR1542" s="226"/>
    </row>
    <row r="1543" spans="1:252" s="227" customFormat="1" ht="33.6">
      <c r="A1543" s="324">
        <f>IF(C1543="","",COUNTA($C$4:C1543))</f>
        <v>194</v>
      </c>
      <c r="B1543" s="191" t="s">
        <v>1161</v>
      </c>
      <c r="C1543" s="190" t="s">
        <v>3</v>
      </c>
      <c r="D1543" s="190" t="s">
        <v>6</v>
      </c>
      <c r="E1543" s="191"/>
      <c r="F1543" s="191"/>
      <c r="G1543" s="190" t="s">
        <v>18</v>
      </c>
      <c r="H1543" s="194" t="str">
        <f>IF(I1543&lt;&gt;"",IF(I1543&lt;=3,"Đơn giản",IF(I1543&lt;=7,"Trung bình","Phức tạp")),"")</f>
        <v>Phức tạp</v>
      </c>
      <c r="I1543" s="310">
        <f>COUNTA(E1544:E1551)</f>
        <v>8</v>
      </c>
      <c r="J1543" s="226"/>
      <c r="K1543" s="226"/>
      <c r="L1543" s="226"/>
      <c r="M1543" s="179" t="str">
        <f>IF(E1543="","",SUBTOTAL(3,$E$5:E1543))</f>
        <v/>
      </c>
      <c r="N1543" s="226"/>
      <c r="O1543" s="226"/>
      <c r="P1543" s="226"/>
      <c r="Q1543" s="226"/>
      <c r="R1543" s="226"/>
      <c r="S1543" s="226"/>
      <c r="T1543" s="226"/>
      <c r="U1543" s="226"/>
      <c r="V1543" s="226"/>
      <c r="W1543" s="226"/>
      <c r="X1543" s="226"/>
      <c r="Y1543" s="226"/>
      <c r="Z1543" s="226"/>
      <c r="AA1543" s="226"/>
      <c r="AB1543" s="226"/>
      <c r="AC1543" s="226"/>
      <c r="AD1543" s="226"/>
      <c r="AE1543" s="226"/>
      <c r="AF1543" s="226"/>
      <c r="AG1543" s="226"/>
      <c r="AH1543" s="226"/>
      <c r="AI1543" s="226"/>
      <c r="AJ1543" s="226"/>
      <c r="AK1543" s="226"/>
      <c r="AL1543" s="226"/>
      <c r="AM1543" s="226"/>
      <c r="AN1543" s="226"/>
      <c r="AO1543" s="226"/>
      <c r="AP1543" s="226"/>
      <c r="AQ1543" s="226"/>
      <c r="AR1543" s="226"/>
      <c r="AS1543" s="226"/>
      <c r="AT1543" s="226"/>
      <c r="AU1543" s="226"/>
      <c r="AV1543" s="226"/>
      <c r="AW1543" s="226"/>
      <c r="AX1543" s="226"/>
      <c r="AY1543" s="226"/>
      <c r="AZ1543" s="226"/>
      <c r="BA1543" s="226"/>
      <c r="BB1543" s="226"/>
      <c r="BC1543" s="226"/>
      <c r="BD1543" s="226"/>
      <c r="BE1543" s="226"/>
      <c r="BF1543" s="226"/>
      <c r="BG1543" s="226"/>
      <c r="BH1543" s="226"/>
      <c r="BI1543" s="226"/>
      <c r="BJ1543" s="226"/>
      <c r="BK1543" s="226"/>
      <c r="BL1543" s="226"/>
      <c r="BM1543" s="226"/>
      <c r="BN1543" s="226"/>
      <c r="BO1543" s="226"/>
      <c r="BP1543" s="226"/>
      <c r="BQ1543" s="226"/>
      <c r="BR1543" s="226"/>
      <c r="BS1543" s="226"/>
      <c r="BT1543" s="226"/>
      <c r="BU1543" s="226"/>
      <c r="BV1543" s="226"/>
      <c r="BW1543" s="226"/>
      <c r="BX1543" s="226"/>
      <c r="BY1543" s="226"/>
      <c r="BZ1543" s="226"/>
      <c r="CA1543" s="226"/>
      <c r="CB1543" s="226"/>
      <c r="CC1543" s="226"/>
      <c r="CD1543" s="226"/>
      <c r="CE1543" s="226"/>
      <c r="CF1543" s="226"/>
      <c r="CG1543" s="226"/>
      <c r="CH1543" s="226"/>
      <c r="CI1543" s="226"/>
      <c r="CJ1543" s="226"/>
      <c r="CK1543" s="226"/>
      <c r="CL1543" s="226"/>
      <c r="CM1543" s="226"/>
      <c r="CN1543" s="226"/>
      <c r="CO1543" s="226"/>
      <c r="CP1543" s="226"/>
      <c r="CQ1543" s="226"/>
      <c r="CR1543" s="226"/>
      <c r="CS1543" s="226"/>
      <c r="CT1543" s="226"/>
      <c r="CU1543" s="226"/>
      <c r="CV1543" s="226"/>
      <c r="CW1543" s="226"/>
      <c r="CX1543" s="226"/>
      <c r="CY1543" s="226"/>
      <c r="CZ1543" s="226"/>
      <c r="DA1543" s="226"/>
      <c r="DB1543" s="226"/>
      <c r="DC1543" s="226"/>
      <c r="DD1543" s="226"/>
      <c r="DE1543" s="226"/>
      <c r="DF1543" s="226"/>
      <c r="DG1543" s="226"/>
      <c r="DH1543" s="226"/>
      <c r="DI1543" s="226"/>
      <c r="DJ1543" s="226"/>
      <c r="DK1543" s="226"/>
      <c r="DL1543" s="226"/>
      <c r="DM1543" s="226"/>
      <c r="DN1543" s="226"/>
      <c r="DO1543" s="226"/>
      <c r="DP1543" s="226"/>
      <c r="DQ1543" s="226"/>
      <c r="DR1543" s="226"/>
      <c r="DS1543" s="226"/>
      <c r="DT1543" s="226"/>
      <c r="DU1543" s="226"/>
      <c r="DV1543" s="226"/>
      <c r="DW1543" s="226"/>
      <c r="DX1543" s="226"/>
      <c r="DY1543" s="226"/>
      <c r="DZ1543" s="226"/>
      <c r="EA1543" s="226"/>
      <c r="EB1543" s="226"/>
      <c r="EC1543" s="226"/>
      <c r="ED1543" s="226"/>
      <c r="EE1543" s="226"/>
      <c r="EF1543" s="226"/>
      <c r="EG1543" s="226"/>
      <c r="EH1543" s="226"/>
      <c r="EI1543" s="226"/>
      <c r="EJ1543" s="226"/>
      <c r="EK1543" s="226"/>
      <c r="EL1543" s="226"/>
      <c r="EM1543" s="226"/>
      <c r="EN1543" s="226"/>
      <c r="EO1543" s="226"/>
      <c r="EP1543" s="226"/>
      <c r="EQ1543" s="226"/>
      <c r="ER1543" s="226"/>
      <c r="ES1543" s="226"/>
      <c r="ET1543" s="226"/>
      <c r="EU1543" s="226"/>
      <c r="EV1543" s="226"/>
      <c r="EW1543" s="226"/>
      <c r="EX1543" s="226"/>
      <c r="EY1543" s="226"/>
      <c r="EZ1543" s="226"/>
      <c r="FA1543" s="226"/>
      <c r="FB1543" s="226"/>
      <c r="FC1543" s="226"/>
      <c r="FD1543" s="226"/>
      <c r="FE1543" s="226"/>
      <c r="FF1543" s="226"/>
      <c r="FG1543" s="226"/>
      <c r="FH1543" s="226"/>
      <c r="FI1543" s="226"/>
      <c r="FJ1543" s="226"/>
      <c r="FK1543" s="226"/>
      <c r="FL1543" s="226"/>
      <c r="FM1543" s="226"/>
      <c r="FN1543" s="226"/>
      <c r="FO1543" s="226"/>
      <c r="FP1543" s="226"/>
      <c r="FQ1543" s="226"/>
      <c r="FR1543" s="226"/>
      <c r="FS1543" s="226"/>
      <c r="FT1543" s="226"/>
      <c r="FU1543" s="226"/>
      <c r="FV1543" s="226"/>
      <c r="FW1543" s="226"/>
      <c r="FX1543" s="226"/>
      <c r="FY1543" s="226"/>
      <c r="FZ1543" s="226"/>
      <c r="GA1543" s="226"/>
      <c r="GB1543" s="226"/>
      <c r="GC1543" s="226"/>
      <c r="GD1543" s="226"/>
      <c r="GE1543" s="226"/>
      <c r="GF1543" s="226"/>
      <c r="GG1543" s="226"/>
      <c r="GH1543" s="226"/>
      <c r="GI1543" s="226"/>
      <c r="GJ1543" s="226"/>
      <c r="GK1543" s="226"/>
      <c r="GL1543" s="226"/>
      <c r="GM1543" s="226"/>
      <c r="GN1543" s="226"/>
      <c r="GO1543" s="226"/>
      <c r="GP1543" s="226"/>
      <c r="GQ1543" s="226"/>
      <c r="GR1543" s="226"/>
      <c r="GS1543" s="226"/>
      <c r="GT1543" s="226"/>
      <c r="GU1543" s="226"/>
      <c r="GV1543" s="226"/>
      <c r="GW1543" s="226"/>
      <c r="GX1543" s="226"/>
      <c r="GY1543" s="226"/>
      <c r="GZ1543" s="226"/>
      <c r="HA1543" s="226"/>
      <c r="HB1543" s="226"/>
      <c r="HC1543" s="226"/>
      <c r="HD1543" s="226"/>
      <c r="HE1543" s="226"/>
      <c r="HF1543" s="226"/>
      <c r="HG1543" s="226"/>
      <c r="HH1543" s="226"/>
      <c r="HI1543" s="226"/>
      <c r="HJ1543" s="226"/>
      <c r="HK1543" s="226"/>
      <c r="HL1543" s="226"/>
      <c r="HM1543" s="226"/>
      <c r="HN1543" s="226"/>
      <c r="HO1543" s="226"/>
      <c r="HP1543" s="226"/>
      <c r="HQ1543" s="226"/>
      <c r="HR1543" s="226"/>
      <c r="HS1543" s="226"/>
      <c r="HT1543" s="226"/>
      <c r="HU1543" s="226"/>
      <c r="HV1543" s="226"/>
      <c r="HW1543" s="226"/>
      <c r="HX1543" s="226"/>
      <c r="HY1543" s="226"/>
      <c r="HZ1543" s="226"/>
      <c r="IA1543" s="226"/>
      <c r="IB1543" s="226"/>
      <c r="IC1543" s="226"/>
      <c r="ID1543" s="226"/>
      <c r="IE1543" s="226"/>
      <c r="IF1543" s="226"/>
      <c r="IG1543" s="226"/>
      <c r="IH1543" s="226"/>
      <c r="II1543" s="226"/>
      <c r="IJ1543" s="226"/>
      <c r="IK1543" s="226"/>
      <c r="IL1543" s="226"/>
      <c r="IM1543" s="226"/>
      <c r="IN1543" s="226"/>
      <c r="IO1543" s="226"/>
      <c r="IP1543" s="226"/>
      <c r="IQ1543" s="226"/>
      <c r="IR1543" s="226"/>
    </row>
    <row r="1544" spans="1:252" s="227" customFormat="1" ht="33.6">
      <c r="A1544" s="323"/>
      <c r="B1544" s="198"/>
      <c r="C1544" s="329"/>
      <c r="D1544" s="207"/>
      <c r="E1544" s="199" t="s">
        <v>1162</v>
      </c>
      <c r="F1544" s="199"/>
      <c r="G1544" s="199"/>
      <c r="H1544" s="208"/>
      <c r="I1544" s="207"/>
      <c r="J1544" s="178"/>
      <c r="K1544" s="226"/>
      <c r="L1544" s="226"/>
      <c r="M1544" s="179">
        <f>IF(E1544="","",SUBTOTAL(3,$E$5:E1544))</f>
        <v>1308</v>
      </c>
      <c r="N1544" s="226"/>
      <c r="O1544" s="226"/>
      <c r="P1544" s="226"/>
      <c r="Q1544" s="226"/>
      <c r="R1544" s="226"/>
      <c r="S1544" s="226"/>
      <c r="T1544" s="226"/>
      <c r="U1544" s="226"/>
      <c r="V1544" s="226"/>
      <c r="W1544" s="226"/>
      <c r="X1544" s="226"/>
      <c r="Y1544" s="226"/>
      <c r="Z1544" s="226"/>
      <c r="AA1544" s="226"/>
      <c r="AB1544" s="226"/>
      <c r="AC1544" s="226"/>
      <c r="AD1544" s="226"/>
      <c r="AE1544" s="226"/>
      <c r="AF1544" s="226"/>
      <c r="AG1544" s="226"/>
      <c r="AH1544" s="226"/>
      <c r="AI1544" s="226"/>
      <c r="AJ1544" s="226"/>
      <c r="AK1544" s="226"/>
      <c r="AL1544" s="226"/>
      <c r="AM1544" s="226"/>
      <c r="AN1544" s="226"/>
      <c r="AO1544" s="226"/>
      <c r="AP1544" s="226"/>
      <c r="AQ1544" s="226"/>
      <c r="AR1544" s="226"/>
      <c r="AS1544" s="226"/>
      <c r="AT1544" s="226"/>
      <c r="AU1544" s="226"/>
      <c r="AV1544" s="226"/>
      <c r="AW1544" s="226"/>
      <c r="AX1544" s="226"/>
      <c r="AY1544" s="226"/>
      <c r="AZ1544" s="226"/>
      <c r="BA1544" s="226"/>
      <c r="BB1544" s="226"/>
      <c r="BC1544" s="226"/>
      <c r="BD1544" s="226"/>
      <c r="BE1544" s="226"/>
      <c r="BF1544" s="226"/>
      <c r="BG1544" s="226"/>
      <c r="BH1544" s="226"/>
      <c r="BI1544" s="226"/>
      <c r="BJ1544" s="226"/>
      <c r="BK1544" s="226"/>
      <c r="BL1544" s="226"/>
      <c r="BM1544" s="226"/>
      <c r="BN1544" s="226"/>
      <c r="BO1544" s="226"/>
      <c r="BP1544" s="226"/>
      <c r="BQ1544" s="226"/>
      <c r="BR1544" s="226"/>
      <c r="BS1544" s="226"/>
      <c r="BT1544" s="226"/>
      <c r="BU1544" s="226"/>
      <c r="BV1544" s="226"/>
      <c r="BW1544" s="226"/>
      <c r="BX1544" s="226"/>
      <c r="BY1544" s="226"/>
      <c r="BZ1544" s="226"/>
      <c r="CA1544" s="226"/>
      <c r="CB1544" s="226"/>
      <c r="CC1544" s="226"/>
      <c r="CD1544" s="226"/>
      <c r="CE1544" s="226"/>
      <c r="CF1544" s="226"/>
      <c r="CG1544" s="226"/>
      <c r="CH1544" s="226"/>
      <c r="CI1544" s="226"/>
      <c r="CJ1544" s="226"/>
      <c r="CK1544" s="226"/>
      <c r="CL1544" s="226"/>
      <c r="CM1544" s="226"/>
      <c r="CN1544" s="226"/>
      <c r="CO1544" s="226"/>
      <c r="CP1544" s="226"/>
      <c r="CQ1544" s="226"/>
      <c r="CR1544" s="226"/>
      <c r="CS1544" s="226"/>
      <c r="CT1544" s="226"/>
      <c r="CU1544" s="226"/>
      <c r="CV1544" s="226"/>
      <c r="CW1544" s="226"/>
      <c r="CX1544" s="226"/>
      <c r="CY1544" s="226"/>
      <c r="CZ1544" s="226"/>
      <c r="DA1544" s="226"/>
      <c r="DB1544" s="226"/>
      <c r="DC1544" s="226"/>
      <c r="DD1544" s="226"/>
      <c r="DE1544" s="226"/>
      <c r="DF1544" s="226"/>
      <c r="DG1544" s="226"/>
      <c r="DH1544" s="226"/>
      <c r="DI1544" s="226"/>
      <c r="DJ1544" s="226"/>
      <c r="DK1544" s="226"/>
      <c r="DL1544" s="226"/>
      <c r="DM1544" s="226"/>
      <c r="DN1544" s="226"/>
      <c r="DO1544" s="226"/>
      <c r="DP1544" s="226"/>
      <c r="DQ1544" s="226"/>
      <c r="DR1544" s="226"/>
      <c r="DS1544" s="226"/>
      <c r="DT1544" s="226"/>
      <c r="DU1544" s="226"/>
      <c r="DV1544" s="226"/>
      <c r="DW1544" s="226"/>
      <c r="DX1544" s="226"/>
      <c r="DY1544" s="226"/>
      <c r="DZ1544" s="226"/>
      <c r="EA1544" s="226"/>
      <c r="EB1544" s="226"/>
      <c r="EC1544" s="226"/>
      <c r="ED1544" s="226"/>
      <c r="EE1544" s="226"/>
      <c r="EF1544" s="226"/>
      <c r="EG1544" s="226"/>
      <c r="EH1544" s="226"/>
      <c r="EI1544" s="226"/>
      <c r="EJ1544" s="226"/>
      <c r="EK1544" s="226"/>
      <c r="EL1544" s="226"/>
      <c r="EM1544" s="226"/>
      <c r="EN1544" s="226"/>
      <c r="EO1544" s="226"/>
      <c r="EP1544" s="226"/>
      <c r="EQ1544" s="226"/>
      <c r="ER1544" s="226"/>
      <c r="ES1544" s="226"/>
      <c r="ET1544" s="226"/>
      <c r="EU1544" s="226"/>
      <c r="EV1544" s="226"/>
      <c r="EW1544" s="226"/>
      <c r="EX1544" s="226"/>
      <c r="EY1544" s="226"/>
      <c r="EZ1544" s="226"/>
      <c r="FA1544" s="226"/>
      <c r="FB1544" s="226"/>
      <c r="FC1544" s="226"/>
      <c r="FD1544" s="226"/>
      <c r="FE1544" s="226"/>
      <c r="FF1544" s="226"/>
      <c r="FG1544" s="226"/>
      <c r="FH1544" s="226"/>
      <c r="FI1544" s="226"/>
      <c r="FJ1544" s="226"/>
      <c r="FK1544" s="226"/>
      <c r="FL1544" s="226"/>
      <c r="FM1544" s="226"/>
      <c r="FN1544" s="226"/>
      <c r="FO1544" s="226"/>
      <c r="FP1544" s="226"/>
      <c r="FQ1544" s="226"/>
      <c r="FR1544" s="226"/>
      <c r="FS1544" s="226"/>
      <c r="FT1544" s="226"/>
      <c r="FU1544" s="226"/>
      <c r="FV1544" s="226"/>
      <c r="FW1544" s="226"/>
      <c r="FX1544" s="226"/>
      <c r="FY1544" s="226"/>
      <c r="FZ1544" s="226"/>
      <c r="GA1544" s="226"/>
      <c r="GB1544" s="226"/>
      <c r="GC1544" s="226"/>
      <c r="GD1544" s="226"/>
      <c r="GE1544" s="226"/>
      <c r="GF1544" s="226"/>
      <c r="GG1544" s="226"/>
      <c r="GH1544" s="226"/>
      <c r="GI1544" s="226"/>
      <c r="GJ1544" s="226"/>
      <c r="GK1544" s="226"/>
      <c r="GL1544" s="226"/>
      <c r="GM1544" s="226"/>
      <c r="GN1544" s="226"/>
      <c r="GO1544" s="226"/>
      <c r="GP1544" s="226"/>
      <c r="GQ1544" s="226"/>
      <c r="GR1544" s="226"/>
      <c r="GS1544" s="226"/>
      <c r="GT1544" s="226"/>
      <c r="GU1544" s="226"/>
      <c r="GV1544" s="226"/>
      <c r="GW1544" s="226"/>
      <c r="GX1544" s="226"/>
      <c r="GY1544" s="226"/>
      <c r="GZ1544" s="226"/>
      <c r="HA1544" s="226"/>
      <c r="HB1544" s="226"/>
      <c r="HC1544" s="226"/>
      <c r="HD1544" s="226"/>
      <c r="HE1544" s="226"/>
      <c r="HF1544" s="226"/>
      <c r="HG1544" s="226"/>
      <c r="HH1544" s="226"/>
      <c r="HI1544" s="226"/>
      <c r="HJ1544" s="226"/>
      <c r="HK1544" s="226"/>
      <c r="HL1544" s="226"/>
      <c r="HM1544" s="226"/>
      <c r="HN1544" s="226"/>
      <c r="HO1544" s="226"/>
      <c r="HP1544" s="226"/>
      <c r="HQ1544" s="226"/>
      <c r="HR1544" s="226"/>
      <c r="HS1544" s="226"/>
      <c r="HT1544" s="226"/>
      <c r="HU1544" s="226"/>
      <c r="HV1544" s="226"/>
      <c r="HW1544" s="226"/>
      <c r="HX1544" s="226"/>
      <c r="HY1544" s="226"/>
      <c r="HZ1544" s="226"/>
      <c r="IA1544" s="226"/>
      <c r="IB1544" s="226"/>
      <c r="IC1544" s="226"/>
      <c r="ID1544" s="226"/>
      <c r="IE1544" s="226"/>
      <c r="IF1544" s="226"/>
      <c r="IG1544" s="226"/>
      <c r="IH1544" s="226"/>
      <c r="II1544" s="226"/>
      <c r="IJ1544" s="226"/>
      <c r="IK1544" s="226"/>
      <c r="IL1544" s="226"/>
      <c r="IM1544" s="226"/>
    </row>
    <row r="1545" spans="1:252" s="227" customFormat="1" ht="33.6">
      <c r="A1545" s="323"/>
      <c r="B1545" s="198"/>
      <c r="C1545" s="329"/>
      <c r="D1545" s="207"/>
      <c r="E1545" s="199" t="s">
        <v>1163</v>
      </c>
      <c r="F1545" s="199"/>
      <c r="G1545" s="199"/>
      <c r="H1545" s="208"/>
      <c r="I1545" s="207"/>
      <c r="J1545" s="178"/>
      <c r="K1545" s="226"/>
      <c r="L1545" s="226"/>
      <c r="M1545" s="179">
        <f>IF(E1545="","",SUBTOTAL(3,$E$5:E1545))</f>
        <v>1309</v>
      </c>
      <c r="N1545" s="226"/>
      <c r="O1545" s="226"/>
      <c r="P1545" s="226"/>
      <c r="Q1545" s="226"/>
      <c r="R1545" s="226"/>
      <c r="S1545" s="226"/>
      <c r="T1545" s="226"/>
      <c r="U1545" s="226"/>
      <c r="V1545" s="226"/>
      <c r="W1545" s="226"/>
      <c r="X1545" s="226"/>
      <c r="Y1545" s="226"/>
      <c r="Z1545" s="226"/>
      <c r="AA1545" s="226"/>
      <c r="AB1545" s="226"/>
      <c r="AC1545" s="226"/>
      <c r="AD1545" s="226"/>
      <c r="AE1545" s="226"/>
      <c r="AF1545" s="226"/>
      <c r="AG1545" s="226"/>
      <c r="AH1545" s="226"/>
      <c r="AI1545" s="226"/>
      <c r="AJ1545" s="226"/>
      <c r="AK1545" s="226"/>
      <c r="AL1545" s="226"/>
      <c r="AM1545" s="226"/>
      <c r="AN1545" s="226"/>
      <c r="AO1545" s="226"/>
      <c r="AP1545" s="226"/>
      <c r="AQ1545" s="226"/>
      <c r="AR1545" s="226"/>
      <c r="AS1545" s="226"/>
      <c r="AT1545" s="226"/>
      <c r="AU1545" s="226"/>
      <c r="AV1545" s="226"/>
      <c r="AW1545" s="226"/>
      <c r="AX1545" s="226"/>
      <c r="AY1545" s="226"/>
      <c r="AZ1545" s="226"/>
      <c r="BA1545" s="226"/>
      <c r="BB1545" s="226"/>
      <c r="BC1545" s="226"/>
      <c r="BD1545" s="226"/>
      <c r="BE1545" s="226"/>
      <c r="BF1545" s="226"/>
      <c r="BG1545" s="226"/>
      <c r="BH1545" s="226"/>
      <c r="BI1545" s="226"/>
      <c r="BJ1545" s="226"/>
      <c r="BK1545" s="226"/>
      <c r="BL1545" s="226"/>
      <c r="BM1545" s="226"/>
      <c r="BN1545" s="226"/>
      <c r="BO1545" s="226"/>
      <c r="BP1545" s="226"/>
      <c r="BQ1545" s="226"/>
      <c r="BR1545" s="226"/>
      <c r="BS1545" s="226"/>
      <c r="BT1545" s="226"/>
      <c r="BU1545" s="226"/>
      <c r="BV1545" s="226"/>
      <c r="BW1545" s="226"/>
      <c r="BX1545" s="226"/>
      <c r="BY1545" s="226"/>
      <c r="BZ1545" s="226"/>
      <c r="CA1545" s="226"/>
      <c r="CB1545" s="226"/>
      <c r="CC1545" s="226"/>
      <c r="CD1545" s="226"/>
      <c r="CE1545" s="226"/>
      <c r="CF1545" s="226"/>
      <c r="CG1545" s="226"/>
      <c r="CH1545" s="226"/>
      <c r="CI1545" s="226"/>
      <c r="CJ1545" s="226"/>
      <c r="CK1545" s="226"/>
      <c r="CL1545" s="226"/>
      <c r="CM1545" s="226"/>
      <c r="CN1545" s="226"/>
      <c r="CO1545" s="226"/>
      <c r="CP1545" s="226"/>
      <c r="CQ1545" s="226"/>
      <c r="CR1545" s="226"/>
      <c r="CS1545" s="226"/>
      <c r="CT1545" s="226"/>
      <c r="CU1545" s="226"/>
      <c r="CV1545" s="226"/>
      <c r="CW1545" s="226"/>
      <c r="CX1545" s="226"/>
      <c r="CY1545" s="226"/>
      <c r="CZ1545" s="226"/>
      <c r="DA1545" s="226"/>
      <c r="DB1545" s="226"/>
      <c r="DC1545" s="226"/>
      <c r="DD1545" s="226"/>
      <c r="DE1545" s="226"/>
      <c r="DF1545" s="226"/>
      <c r="DG1545" s="226"/>
      <c r="DH1545" s="226"/>
      <c r="DI1545" s="226"/>
      <c r="DJ1545" s="226"/>
      <c r="DK1545" s="226"/>
      <c r="DL1545" s="226"/>
      <c r="DM1545" s="226"/>
      <c r="DN1545" s="226"/>
      <c r="DO1545" s="226"/>
      <c r="DP1545" s="226"/>
      <c r="DQ1545" s="226"/>
      <c r="DR1545" s="226"/>
      <c r="DS1545" s="226"/>
      <c r="DT1545" s="226"/>
      <c r="DU1545" s="226"/>
      <c r="DV1545" s="226"/>
      <c r="DW1545" s="226"/>
      <c r="DX1545" s="226"/>
      <c r="DY1545" s="226"/>
      <c r="DZ1545" s="226"/>
      <c r="EA1545" s="226"/>
      <c r="EB1545" s="226"/>
      <c r="EC1545" s="226"/>
      <c r="ED1545" s="226"/>
      <c r="EE1545" s="226"/>
      <c r="EF1545" s="226"/>
      <c r="EG1545" s="226"/>
      <c r="EH1545" s="226"/>
      <c r="EI1545" s="226"/>
      <c r="EJ1545" s="226"/>
      <c r="EK1545" s="226"/>
      <c r="EL1545" s="226"/>
      <c r="EM1545" s="226"/>
      <c r="EN1545" s="226"/>
      <c r="EO1545" s="226"/>
      <c r="EP1545" s="226"/>
      <c r="EQ1545" s="226"/>
      <c r="ER1545" s="226"/>
      <c r="ES1545" s="226"/>
      <c r="ET1545" s="226"/>
      <c r="EU1545" s="226"/>
      <c r="EV1545" s="226"/>
      <c r="EW1545" s="226"/>
      <c r="EX1545" s="226"/>
      <c r="EY1545" s="226"/>
      <c r="EZ1545" s="226"/>
      <c r="FA1545" s="226"/>
      <c r="FB1545" s="226"/>
      <c r="FC1545" s="226"/>
      <c r="FD1545" s="226"/>
      <c r="FE1545" s="226"/>
      <c r="FF1545" s="226"/>
      <c r="FG1545" s="226"/>
      <c r="FH1545" s="226"/>
      <c r="FI1545" s="226"/>
      <c r="FJ1545" s="226"/>
      <c r="FK1545" s="226"/>
      <c r="FL1545" s="226"/>
      <c r="FM1545" s="226"/>
      <c r="FN1545" s="226"/>
      <c r="FO1545" s="226"/>
      <c r="FP1545" s="226"/>
      <c r="FQ1545" s="226"/>
      <c r="FR1545" s="226"/>
      <c r="FS1545" s="226"/>
      <c r="FT1545" s="226"/>
      <c r="FU1545" s="226"/>
      <c r="FV1545" s="226"/>
      <c r="FW1545" s="226"/>
      <c r="FX1545" s="226"/>
      <c r="FY1545" s="226"/>
      <c r="FZ1545" s="226"/>
      <c r="GA1545" s="226"/>
      <c r="GB1545" s="226"/>
      <c r="GC1545" s="226"/>
      <c r="GD1545" s="226"/>
      <c r="GE1545" s="226"/>
      <c r="GF1545" s="226"/>
      <c r="GG1545" s="226"/>
      <c r="GH1545" s="226"/>
      <c r="GI1545" s="226"/>
      <c r="GJ1545" s="226"/>
      <c r="GK1545" s="226"/>
      <c r="GL1545" s="226"/>
      <c r="GM1545" s="226"/>
      <c r="GN1545" s="226"/>
      <c r="GO1545" s="226"/>
      <c r="GP1545" s="226"/>
      <c r="GQ1545" s="226"/>
      <c r="GR1545" s="226"/>
      <c r="GS1545" s="226"/>
      <c r="GT1545" s="226"/>
      <c r="GU1545" s="226"/>
      <c r="GV1545" s="226"/>
      <c r="GW1545" s="226"/>
      <c r="GX1545" s="226"/>
      <c r="GY1545" s="226"/>
      <c r="GZ1545" s="226"/>
      <c r="HA1545" s="226"/>
      <c r="HB1545" s="226"/>
      <c r="HC1545" s="226"/>
      <c r="HD1545" s="226"/>
      <c r="HE1545" s="226"/>
      <c r="HF1545" s="226"/>
      <c r="HG1545" s="226"/>
      <c r="HH1545" s="226"/>
      <c r="HI1545" s="226"/>
      <c r="HJ1545" s="226"/>
      <c r="HK1545" s="226"/>
      <c r="HL1545" s="226"/>
      <c r="HM1545" s="226"/>
      <c r="HN1545" s="226"/>
      <c r="HO1545" s="226"/>
      <c r="HP1545" s="226"/>
      <c r="HQ1545" s="226"/>
      <c r="HR1545" s="226"/>
      <c r="HS1545" s="226"/>
      <c r="HT1545" s="226"/>
      <c r="HU1545" s="226"/>
      <c r="HV1545" s="226"/>
      <c r="HW1545" s="226"/>
      <c r="HX1545" s="226"/>
      <c r="HY1545" s="226"/>
      <c r="HZ1545" s="226"/>
      <c r="IA1545" s="226"/>
      <c r="IB1545" s="226"/>
      <c r="IC1545" s="226"/>
      <c r="ID1545" s="226"/>
      <c r="IE1545" s="226"/>
      <c r="IF1545" s="226"/>
      <c r="IG1545" s="226"/>
      <c r="IH1545" s="226"/>
      <c r="II1545" s="226"/>
      <c r="IJ1545" s="226"/>
      <c r="IK1545" s="226"/>
      <c r="IL1545" s="226"/>
      <c r="IM1545" s="226"/>
    </row>
    <row r="1546" spans="1:252" s="227" customFormat="1">
      <c r="A1546" s="323"/>
      <c r="B1546" s="198"/>
      <c r="C1546" s="329"/>
      <c r="D1546" s="207"/>
      <c r="E1546" s="199" t="s">
        <v>1164</v>
      </c>
      <c r="F1546" s="199"/>
      <c r="G1546" s="199"/>
      <c r="H1546" s="208"/>
      <c r="I1546" s="207"/>
      <c r="J1546" s="178"/>
      <c r="K1546" s="226"/>
      <c r="L1546" s="226"/>
      <c r="M1546" s="179">
        <f>IF(E1546="","",SUBTOTAL(3,$E$5:E1546))</f>
        <v>1310</v>
      </c>
      <c r="N1546" s="226"/>
      <c r="O1546" s="226"/>
      <c r="P1546" s="226"/>
      <c r="Q1546" s="226"/>
      <c r="R1546" s="226"/>
      <c r="S1546" s="226"/>
      <c r="T1546" s="226"/>
      <c r="U1546" s="226"/>
      <c r="V1546" s="226"/>
      <c r="W1546" s="226"/>
      <c r="X1546" s="226"/>
      <c r="Y1546" s="226"/>
      <c r="Z1546" s="226"/>
      <c r="AA1546" s="226"/>
      <c r="AB1546" s="226"/>
      <c r="AC1546" s="226"/>
      <c r="AD1546" s="226"/>
      <c r="AE1546" s="226"/>
      <c r="AF1546" s="226"/>
      <c r="AG1546" s="226"/>
      <c r="AH1546" s="226"/>
      <c r="AI1546" s="226"/>
      <c r="AJ1546" s="226"/>
      <c r="AK1546" s="226"/>
      <c r="AL1546" s="226"/>
      <c r="AM1546" s="226"/>
      <c r="AN1546" s="226"/>
      <c r="AO1546" s="226"/>
      <c r="AP1546" s="226"/>
      <c r="AQ1546" s="226"/>
      <c r="AR1546" s="226"/>
      <c r="AS1546" s="226"/>
      <c r="AT1546" s="226"/>
      <c r="AU1546" s="226"/>
      <c r="AV1546" s="226"/>
      <c r="AW1546" s="226"/>
      <c r="AX1546" s="226"/>
      <c r="AY1546" s="226"/>
      <c r="AZ1546" s="226"/>
      <c r="BA1546" s="226"/>
      <c r="BB1546" s="226"/>
      <c r="BC1546" s="226"/>
      <c r="BD1546" s="226"/>
      <c r="BE1546" s="226"/>
      <c r="BF1546" s="226"/>
      <c r="BG1546" s="226"/>
      <c r="BH1546" s="226"/>
      <c r="BI1546" s="226"/>
      <c r="BJ1546" s="226"/>
      <c r="BK1546" s="226"/>
      <c r="BL1546" s="226"/>
      <c r="BM1546" s="226"/>
      <c r="BN1546" s="226"/>
      <c r="BO1546" s="226"/>
      <c r="BP1546" s="226"/>
      <c r="BQ1546" s="226"/>
      <c r="BR1546" s="226"/>
      <c r="BS1546" s="226"/>
      <c r="BT1546" s="226"/>
      <c r="BU1546" s="226"/>
      <c r="BV1546" s="226"/>
      <c r="BW1546" s="226"/>
      <c r="BX1546" s="226"/>
      <c r="BY1546" s="226"/>
      <c r="BZ1546" s="226"/>
      <c r="CA1546" s="226"/>
      <c r="CB1546" s="226"/>
      <c r="CC1546" s="226"/>
      <c r="CD1546" s="226"/>
      <c r="CE1546" s="226"/>
      <c r="CF1546" s="226"/>
      <c r="CG1546" s="226"/>
      <c r="CH1546" s="226"/>
      <c r="CI1546" s="226"/>
      <c r="CJ1546" s="226"/>
      <c r="CK1546" s="226"/>
      <c r="CL1546" s="226"/>
      <c r="CM1546" s="226"/>
      <c r="CN1546" s="226"/>
      <c r="CO1546" s="226"/>
      <c r="CP1546" s="226"/>
      <c r="CQ1546" s="226"/>
      <c r="CR1546" s="226"/>
      <c r="CS1546" s="226"/>
      <c r="CT1546" s="226"/>
      <c r="CU1546" s="226"/>
      <c r="CV1546" s="226"/>
      <c r="CW1546" s="226"/>
      <c r="CX1546" s="226"/>
      <c r="CY1546" s="226"/>
      <c r="CZ1546" s="226"/>
      <c r="DA1546" s="226"/>
      <c r="DB1546" s="226"/>
      <c r="DC1546" s="226"/>
      <c r="DD1546" s="226"/>
      <c r="DE1546" s="226"/>
      <c r="DF1546" s="226"/>
      <c r="DG1546" s="226"/>
      <c r="DH1546" s="226"/>
      <c r="DI1546" s="226"/>
      <c r="DJ1546" s="226"/>
      <c r="DK1546" s="226"/>
      <c r="DL1546" s="226"/>
      <c r="DM1546" s="226"/>
      <c r="DN1546" s="226"/>
      <c r="DO1546" s="226"/>
      <c r="DP1546" s="226"/>
      <c r="DQ1546" s="226"/>
      <c r="DR1546" s="226"/>
      <c r="DS1546" s="226"/>
      <c r="DT1546" s="226"/>
      <c r="DU1546" s="226"/>
      <c r="DV1546" s="226"/>
      <c r="DW1546" s="226"/>
      <c r="DX1546" s="226"/>
      <c r="DY1546" s="226"/>
      <c r="DZ1546" s="226"/>
      <c r="EA1546" s="226"/>
      <c r="EB1546" s="226"/>
      <c r="EC1546" s="226"/>
      <c r="ED1546" s="226"/>
      <c r="EE1546" s="226"/>
      <c r="EF1546" s="226"/>
      <c r="EG1546" s="226"/>
      <c r="EH1546" s="226"/>
      <c r="EI1546" s="226"/>
      <c r="EJ1546" s="226"/>
      <c r="EK1546" s="226"/>
      <c r="EL1546" s="226"/>
      <c r="EM1546" s="226"/>
      <c r="EN1546" s="226"/>
      <c r="EO1546" s="226"/>
      <c r="EP1546" s="226"/>
      <c r="EQ1546" s="226"/>
      <c r="ER1546" s="226"/>
      <c r="ES1546" s="226"/>
      <c r="ET1546" s="226"/>
      <c r="EU1546" s="226"/>
      <c r="EV1546" s="226"/>
      <c r="EW1546" s="226"/>
      <c r="EX1546" s="226"/>
      <c r="EY1546" s="226"/>
      <c r="EZ1546" s="226"/>
      <c r="FA1546" s="226"/>
      <c r="FB1546" s="226"/>
      <c r="FC1546" s="226"/>
      <c r="FD1546" s="226"/>
      <c r="FE1546" s="226"/>
      <c r="FF1546" s="226"/>
      <c r="FG1546" s="226"/>
      <c r="FH1546" s="226"/>
      <c r="FI1546" s="226"/>
      <c r="FJ1546" s="226"/>
      <c r="FK1546" s="226"/>
      <c r="FL1546" s="226"/>
      <c r="FM1546" s="226"/>
      <c r="FN1546" s="226"/>
      <c r="FO1546" s="226"/>
      <c r="FP1546" s="226"/>
      <c r="FQ1546" s="226"/>
      <c r="FR1546" s="226"/>
      <c r="FS1546" s="226"/>
      <c r="FT1546" s="226"/>
      <c r="FU1546" s="226"/>
      <c r="FV1546" s="226"/>
      <c r="FW1546" s="226"/>
      <c r="FX1546" s="226"/>
      <c r="FY1546" s="226"/>
      <c r="FZ1546" s="226"/>
      <c r="GA1546" s="226"/>
      <c r="GB1546" s="226"/>
      <c r="GC1546" s="226"/>
      <c r="GD1546" s="226"/>
      <c r="GE1546" s="226"/>
      <c r="GF1546" s="226"/>
      <c r="GG1546" s="226"/>
      <c r="GH1546" s="226"/>
      <c r="GI1546" s="226"/>
      <c r="GJ1546" s="226"/>
      <c r="GK1546" s="226"/>
      <c r="GL1546" s="226"/>
      <c r="GM1546" s="226"/>
      <c r="GN1546" s="226"/>
      <c r="GO1546" s="226"/>
      <c r="GP1546" s="226"/>
      <c r="GQ1546" s="226"/>
      <c r="GR1546" s="226"/>
      <c r="GS1546" s="226"/>
      <c r="GT1546" s="226"/>
      <c r="GU1546" s="226"/>
      <c r="GV1546" s="226"/>
      <c r="GW1546" s="226"/>
      <c r="GX1546" s="226"/>
      <c r="GY1546" s="226"/>
      <c r="GZ1546" s="226"/>
      <c r="HA1546" s="226"/>
      <c r="HB1546" s="226"/>
      <c r="HC1546" s="226"/>
      <c r="HD1546" s="226"/>
      <c r="HE1546" s="226"/>
      <c r="HF1546" s="226"/>
      <c r="HG1546" s="226"/>
      <c r="HH1546" s="226"/>
      <c r="HI1546" s="226"/>
      <c r="HJ1546" s="226"/>
      <c r="HK1546" s="226"/>
      <c r="HL1546" s="226"/>
      <c r="HM1546" s="226"/>
      <c r="HN1546" s="226"/>
      <c r="HO1546" s="226"/>
      <c r="HP1546" s="226"/>
      <c r="HQ1546" s="226"/>
      <c r="HR1546" s="226"/>
      <c r="HS1546" s="226"/>
      <c r="HT1546" s="226"/>
      <c r="HU1546" s="226"/>
      <c r="HV1546" s="226"/>
      <c r="HW1546" s="226"/>
      <c r="HX1546" s="226"/>
      <c r="HY1546" s="226"/>
      <c r="HZ1546" s="226"/>
      <c r="IA1546" s="226"/>
      <c r="IB1546" s="226"/>
      <c r="IC1546" s="226"/>
      <c r="ID1546" s="226"/>
      <c r="IE1546" s="226"/>
      <c r="IF1546" s="226"/>
      <c r="IG1546" s="226"/>
      <c r="IH1546" s="226"/>
      <c r="II1546" s="226"/>
      <c r="IJ1546" s="226"/>
      <c r="IK1546" s="226"/>
      <c r="IL1546" s="226"/>
      <c r="IM1546" s="226"/>
    </row>
    <row r="1547" spans="1:252" s="227" customFormat="1">
      <c r="A1547" s="323"/>
      <c r="B1547" s="198"/>
      <c r="C1547" s="329"/>
      <c r="D1547" s="207"/>
      <c r="E1547" s="199" t="s">
        <v>1165</v>
      </c>
      <c r="F1547" s="199"/>
      <c r="G1547" s="199"/>
      <c r="H1547" s="208"/>
      <c r="I1547" s="207"/>
      <c r="J1547" s="178"/>
      <c r="K1547" s="226"/>
      <c r="L1547" s="226"/>
      <c r="M1547" s="179">
        <f>IF(E1547="","",SUBTOTAL(3,$E$5:E1547))</f>
        <v>1311</v>
      </c>
      <c r="N1547" s="226"/>
      <c r="O1547" s="226"/>
      <c r="P1547" s="226"/>
      <c r="Q1547" s="226"/>
      <c r="R1547" s="226"/>
      <c r="S1547" s="226"/>
      <c r="T1547" s="226"/>
      <c r="U1547" s="226"/>
      <c r="V1547" s="226"/>
      <c r="W1547" s="226"/>
      <c r="X1547" s="226"/>
      <c r="Y1547" s="226"/>
      <c r="Z1547" s="226"/>
      <c r="AA1547" s="226"/>
      <c r="AB1547" s="226"/>
      <c r="AC1547" s="226"/>
      <c r="AD1547" s="226"/>
      <c r="AE1547" s="226"/>
      <c r="AF1547" s="226"/>
      <c r="AG1547" s="226"/>
      <c r="AH1547" s="226"/>
      <c r="AI1547" s="226"/>
      <c r="AJ1547" s="226"/>
      <c r="AK1547" s="226"/>
      <c r="AL1547" s="226"/>
      <c r="AM1547" s="226"/>
      <c r="AN1547" s="226"/>
      <c r="AO1547" s="226"/>
      <c r="AP1547" s="226"/>
      <c r="AQ1547" s="226"/>
      <c r="AR1547" s="226"/>
      <c r="AS1547" s="226"/>
      <c r="AT1547" s="226"/>
      <c r="AU1547" s="226"/>
      <c r="AV1547" s="226"/>
      <c r="AW1547" s="226"/>
      <c r="AX1547" s="226"/>
      <c r="AY1547" s="226"/>
      <c r="AZ1547" s="226"/>
      <c r="BA1547" s="226"/>
      <c r="BB1547" s="226"/>
      <c r="BC1547" s="226"/>
      <c r="BD1547" s="226"/>
      <c r="BE1547" s="226"/>
      <c r="BF1547" s="226"/>
      <c r="BG1547" s="226"/>
      <c r="BH1547" s="226"/>
      <c r="BI1547" s="226"/>
      <c r="BJ1547" s="226"/>
      <c r="BK1547" s="226"/>
      <c r="BL1547" s="226"/>
      <c r="BM1547" s="226"/>
      <c r="BN1547" s="226"/>
      <c r="BO1547" s="226"/>
      <c r="BP1547" s="226"/>
      <c r="BQ1547" s="226"/>
      <c r="BR1547" s="226"/>
      <c r="BS1547" s="226"/>
      <c r="BT1547" s="226"/>
      <c r="BU1547" s="226"/>
      <c r="BV1547" s="226"/>
      <c r="BW1547" s="226"/>
      <c r="BX1547" s="226"/>
      <c r="BY1547" s="226"/>
      <c r="BZ1547" s="226"/>
      <c r="CA1547" s="226"/>
      <c r="CB1547" s="226"/>
      <c r="CC1547" s="226"/>
      <c r="CD1547" s="226"/>
      <c r="CE1547" s="226"/>
      <c r="CF1547" s="226"/>
      <c r="CG1547" s="226"/>
      <c r="CH1547" s="226"/>
      <c r="CI1547" s="226"/>
      <c r="CJ1547" s="226"/>
      <c r="CK1547" s="226"/>
      <c r="CL1547" s="226"/>
      <c r="CM1547" s="226"/>
      <c r="CN1547" s="226"/>
      <c r="CO1547" s="226"/>
      <c r="CP1547" s="226"/>
      <c r="CQ1547" s="226"/>
      <c r="CR1547" s="226"/>
      <c r="CS1547" s="226"/>
      <c r="CT1547" s="226"/>
      <c r="CU1547" s="226"/>
      <c r="CV1547" s="226"/>
      <c r="CW1547" s="226"/>
      <c r="CX1547" s="226"/>
      <c r="CY1547" s="226"/>
      <c r="CZ1547" s="226"/>
      <c r="DA1547" s="226"/>
      <c r="DB1547" s="226"/>
      <c r="DC1547" s="226"/>
      <c r="DD1547" s="226"/>
      <c r="DE1547" s="226"/>
      <c r="DF1547" s="226"/>
      <c r="DG1547" s="226"/>
      <c r="DH1547" s="226"/>
      <c r="DI1547" s="226"/>
      <c r="DJ1547" s="226"/>
      <c r="DK1547" s="226"/>
      <c r="DL1547" s="226"/>
      <c r="DM1547" s="226"/>
      <c r="DN1547" s="226"/>
      <c r="DO1547" s="226"/>
      <c r="DP1547" s="226"/>
      <c r="DQ1547" s="226"/>
      <c r="DR1547" s="226"/>
      <c r="DS1547" s="226"/>
      <c r="DT1547" s="226"/>
      <c r="DU1547" s="226"/>
      <c r="DV1547" s="226"/>
      <c r="DW1547" s="226"/>
      <c r="DX1547" s="226"/>
      <c r="DY1547" s="226"/>
      <c r="DZ1547" s="226"/>
      <c r="EA1547" s="226"/>
      <c r="EB1547" s="226"/>
      <c r="EC1547" s="226"/>
      <c r="ED1547" s="226"/>
      <c r="EE1547" s="226"/>
      <c r="EF1547" s="226"/>
      <c r="EG1547" s="226"/>
      <c r="EH1547" s="226"/>
      <c r="EI1547" s="226"/>
      <c r="EJ1547" s="226"/>
      <c r="EK1547" s="226"/>
      <c r="EL1547" s="226"/>
      <c r="EM1547" s="226"/>
      <c r="EN1547" s="226"/>
      <c r="EO1547" s="226"/>
      <c r="EP1547" s="226"/>
      <c r="EQ1547" s="226"/>
      <c r="ER1547" s="226"/>
      <c r="ES1547" s="226"/>
      <c r="ET1547" s="226"/>
      <c r="EU1547" s="226"/>
      <c r="EV1547" s="226"/>
      <c r="EW1547" s="226"/>
      <c r="EX1547" s="226"/>
      <c r="EY1547" s="226"/>
      <c r="EZ1547" s="226"/>
      <c r="FA1547" s="226"/>
      <c r="FB1547" s="226"/>
      <c r="FC1547" s="226"/>
      <c r="FD1547" s="226"/>
      <c r="FE1547" s="226"/>
      <c r="FF1547" s="226"/>
      <c r="FG1547" s="226"/>
      <c r="FH1547" s="226"/>
      <c r="FI1547" s="226"/>
      <c r="FJ1547" s="226"/>
      <c r="FK1547" s="226"/>
      <c r="FL1547" s="226"/>
      <c r="FM1547" s="226"/>
      <c r="FN1547" s="226"/>
      <c r="FO1547" s="226"/>
      <c r="FP1547" s="226"/>
      <c r="FQ1547" s="226"/>
      <c r="FR1547" s="226"/>
      <c r="FS1547" s="226"/>
      <c r="FT1547" s="226"/>
      <c r="FU1547" s="226"/>
      <c r="FV1547" s="226"/>
      <c r="FW1547" s="226"/>
      <c r="FX1547" s="226"/>
      <c r="FY1547" s="226"/>
      <c r="FZ1547" s="226"/>
      <c r="GA1547" s="226"/>
      <c r="GB1547" s="226"/>
      <c r="GC1547" s="226"/>
      <c r="GD1547" s="226"/>
      <c r="GE1547" s="226"/>
      <c r="GF1547" s="226"/>
      <c r="GG1547" s="226"/>
      <c r="GH1547" s="226"/>
      <c r="GI1547" s="226"/>
      <c r="GJ1547" s="226"/>
      <c r="GK1547" s="226"/>
      <c r="GL1547" s="226"/>
      <c r="GM1547" s="226"/>
      <c r="GN1547" s="226"/>
      <c r="GO1547" s="226"/>
      <c r="GP1547" s="226"/>
      <c r="GQ1547" s="226"/>
      <c r="GR1547" s="226"/>
      <c r="GS1547" s="226"/>
      <c r="GT1547" s="226"/>
      <c r="GU1547" s="226"/>
      <c r="GV1547" s="226"/>
      <c r="GW1547" s="226"/>
      <c r="GX1547" s="226"/>
      <c r="GY1547" s="226"/>
      <c r="GZ1547" s="226"/>
      <c r="HA1547" s="226"/>
      <c r="HB1547" s="226"/>
      <c r="HC1547" s="226"/>
      <c r="HD1547" s="226"/>
      <c r="HE1547" s="226"/>
      <c r="HF1547" s="226"/>
      <c r="HG1547" s="226"/>
      <c r="HH1547" s="226"/>
      <c r="HI1547" s="226"/>
      <c r="HJ1547" s="226"/>
      <c r="HK1547" s="226"/>
      <c r="HL1547" s="226"/>
      <c r="HM1547" s="226"/>
      <c r="HN1547" s="226"/>
      <c r="HO1547" s="226"/>
      <c r="HP1547" s="226"/>
      <c r="HQ1547" s="226"/>
      <c r="HR1547" s="226"/>
      <c r="HS1547" s="226"/>
      <c r="HT1547" s="226"/>
      <c r="HU1547" s="226"/>
      <c r="HV1547" s="226"/>
      <c r="HW1547" s="226"/>
      <c r="HX1547" s="226"/>
      <c r="HY1547" s="226"/>
      <c r="HZ1547" s="226"/>
      <c r="IA1547" s="226"/>
      <c r="IB1547" s="226"/>
      <c r="IC1547" s="226"/>
      <c r="ID1547" s="226"/>
      <c r="IE1547" s="226"/>
      <c r="IF1547" s="226"/>
      <c r="IG1547" s="226"/>
      <c r="IH1547" s="226"/>
      <c r="II1547" s="226"/>
      <c r="IJ1547" s="226"/>
      <c r="IK1547" s="226"/>
      <c r="IL1547" s="226"/>
      <c r="IM1547" s="226"/>
    </row>
    <row r="1548" spans="1:252" s="227" customFormat="1">
      <c r="A1548" s="323"/>
      <c r="B1548" s="198"/>
      <c r="C1548" s="329"/>
      <c r="D1548" s="207"/>
      <c r="E1548" s="199" t="s">
        <v>1166</v>
      </c>
      <c r="F1548" s="199"/>
      <c r="G1548" s="199"/>
      <c r="H1548" s="208"/>
      <c r="I1548" s="207"/>
      <c r="J1548" s="178"/>
      <c r="K1548" s="226"/>
      <c r="L1548" s="226"/>
      <c r="M1548" s="179">
        <f>IF(E1548="","",SUBTOTAL(3,$E$5:E1548))</f>
        <v>1312</v>
      </c>
      <c r="N1548" s="226"/>
      <c r="O1548" s="226"/>
      <c r="P1548" s="226"/>
      <c r="Q1548" s="226"/>
      <c r="R1548" s="226"/>
      <c r="S1548" s="226"/>
      <c r="T1548" s="226"/>
      <c r="U1548" s="226"/>
      <c r="V1548" s="226"/>
      <c r="W1548" s="226"/>
      <c r="X1548" s="226"/>
      <c r="Y1548" s="226"/>
      <c r="Z1548" s="226"/>
      <c r="AA1548" s="226"/>
      <c r="AB1548" s="226"/>
      <c r="AC1548" s="226"/>
      <c r="AD1548" s="226"/>
      <c r="AE1548" s="226"/>
      <c r="AF1548" s="226"/>
      <c r="AG1548" s="226"/>
      <c r="AH1548" s="226"/>
      <c r="AI1548" s="226"/>
      <c r="AJ1548" s="226"/>
      <c r="AK1548" s="226"/>
      <c r="AL1548" s="226"/>
      <c r="AM1548" s="226"/>
      <c r="AN1548" s="226"/>
      <c r="AO1548" s="226"/>
      <c r="AP1548" s="226"/>
      <c r="AQ1548" s="226"/>
      <c r="AR1548" s="226"/>
      <c r="AS1548" s="226"/>
      <c r="AT1548" s="226"/>
      <c r="AU1548" s="226"/>
      <c r="AV1548" s="226"/>
      <c r="AW1548" s="226"/>
      <c r="AX1548" s="226"/>
      <c r="AY1548" s="226"/>
      <c r="AZ1548" s="226"/>
      <c r="BA1548" s="226"/>
      <c r="BB1548" s="226"/>
      <c r="BC1548" s="226"/>
      <c r="BD1548" s="226"/>
      <c r="BE1548" s="226"/>
      <c r="BF1548" s="226"/>
      <c r="BG1548" s="226"/>
      <c r="BH1548" s="226"/>
      <c r="BI1548" s="226"/>
      <c r="BJ1548" s="226"/>
      <c r="BK1548" s="226"/>
      <c r="BL1548" s="226"/>
      <c r="BM1548" s="226"/>
      <c r="BN1548" s="226"/>
      <c r="BO1548" s="226"/>
      <c r="BP1548" s="226"/>
      <c r="BQ1548" s="226"/>
      <c r="BR1548" s="226"/>
      <c r="BS1548" s="226"/>
      <c r="BT1548" s="226"/>
      <c r="BU1548" s="226"/>
      <c r="BV1548" s="226"/>
      <c r="BW1548" s="226"/>
      <c r="BX1548" s="226"/>
      <c r="BY1548" s="226"/>
      <c r="BZ1548" s="226"/>
      <c r="CA1548" s="226"/>
      <c r="CB1548" s="226"/>
      <c r="CC1548" s="226"/>
      <c r="CD1548" s="226"/>
      <c r="CE1548" s="226"/>
      <c r="CF1548" s="226"/>
      <c r="CG1548" s="226"/>
      <c r="CH1548" s="226"/>
      <c r="CI1548" s="226"/>
      <c r="CJ1548" s="226"/>
      <c r="CK1548" s="226"/>
      <c r="CL1548" s="226"/>
      <c r="CM1548" s="226"/>
      <c r="CN1548" s="226"/>
      <c r="CO1548" s="226"/>
      <c r="CP1548" s="226"/>
      <c r="CQ1548" s="226"/>
      <c r="CR1548" s="226"/>
      <c r="CS1548" s="226"/>
      <c r="CT1548" s="226"/>
      <c r="CU1548" s="226"/>
      <c r="CV1548" s="226"/>
      <c r="CW1548" s="226"/>
      <c r="CX1548" s="226"/>
      <c r="CY1548" s="226"/>
      <c r="CZ1548" s="226"/>
      <c r="DA1548" s="226"/>
      <c r="DB1548" s="226"/>
      <c r="DC1548" s="226"/>
      <c r="DD1548" s="226"/>
      <c r="DE1548" s="226"/>
      <c r="DF1548" s="226"/>
      <c r="DG1548" s="226"/>
      <c r="DH1548" s="226"/>
      <c r="DI1548" s="226"/>
      <c r="DJ1548" s="226"/>
      <c r="DK1548" s="226"/>
      <c r="DL1548" s="226"/>
      <c r="DM1548" s="226"/>
      <c r="DN1548" s="226"/>
      <c r="DO1548" s="226"/>
      <c r="DP1548" s="226"/>
      <c r="DQ1548" s="226"/>
      <c r="DR1548" s="226"/>
      <c r="DS1548" s="226"/>
      <c r="DT1548" s="226"/>
      <c r="DU1548" s="226"/>
      <c r="DV1548" s="226"/>
      <c r="DW1548" s="226"/>
      <c r="DX1548" s="226"/>
      <c r="DY1548" s="226"/>
      <c r="DZ1548" s="226"/>
      <c r="EA1548" s="226"/>
      <c r="EB1548" s="226"/>
      <c r="EC1548" s="226"/>
      <c r="ED1548" s="226"/>
      <c r="EE1548" s="226"/>
      <c r="EF1548" s="226"/>
      <c r="EG1548" s="226"/>
      <c r="EH1548" s="226"/>
      <c r="EI1548" s="226"/>
      <c r="EJ1548" s="226"/>
      <c r="EK1548" s="226"/>
      <c r="EL1548" s="226"/>
      <c r="EM1548" s="226"/>
      <c r="EN1548" s="226"/>
      <c r="EO1548" s="226"/>
      <c r="EP1548" s="226"/>
      <c r="EQ1548" s="226"/>
      <c r="ER1548" s="226"/>
      <c r="ES1548" s="226"/>
      <c r="ET1548" s="226"/>
      <c r="EU1548" s="226"/>
      <c r="EV1548" s="226"/>
      <c r="EW1548" s="226"/>
      <c r="EX1548" s="226"/>
      <c r="EY1548" s="226"/>
      <c r="EZ1548" s="226"/>
      <c r="FA1548" s="226"/>
      <c r="FB1548" s="226"/>
      <c r="FC1548" s="226"/>
      <c r="FD1548" s="226"/>
      <c r="FE1548" s="226"/>
      <c r="FF1548" s="226"/>
      <c r="FG1548" s="226"/>
      <c r="FH1548" s="226"/>
      <c r="FI1548" s="226"/>
      <c r="FJ1548" s="226"/>
      <c r="FK1548" s="226"/>
      <c r="FL1548" s="226"/>
      <c r="FM1548" s="226"/>
      <c r="FN1548" s="226"/>
      <c r="FO1548" s="226"/>
      <c r="FP1548" s="226"/>
      <c r="FQ1548" s="226"/>
      <c r="FR1548" s="226"/>
      <c r="FS1548" s="226"/>
      <c r="FT1548" s="226"/>
      <c r="FU1548" s="226"/>
      <c r="FV1548" s="226"/>
      <c r="FW1548" s="226"/>
      <c r="FX1548" s="226"/>
      <c r="FY1548" s="226"/>
      <c r="FZ1548" s="226"/>
      <c r="GA1548" s="226"/>
      <c r="GB1548" s="226"/>
      <c r="GC1548" s="226"/>
      <c r="GD1548" s="226"/>
      <c r="GE1548" s="226"/>
      <c r="GF1548" s="226"/>
      <c r="GG1548" s="226"/>
      <c r="GH1548" s="226"/>
      <c r="GI1548" s="226"/>
      <c r="GJ1548" s="226"/>
      <c r="GK1548" s="226"/>
      <c r="GL1548" s="226"/>
      <c r="GM1548" s="226"/>
      <c r="GN1548" s="226"/>
      <c r="GO1548" s="226"/>
      <c r="GP1548" s="226"/>
      <c r="GQ1548" s="226"/>
      <c r="GR1548" s="226"/>
      <c r="GS1548" s="226"/>
      <c r="GT1548" s="226"/>
      <c r="GU1548" s="226"/>
      <c r="GV1548" s="226"/>
      <c r="GW1548" s="226"/>
      <c r="GX1548" s="226"/>
      <c r="GY1548" s="226"/>
      <c r="GZ1548" s="226"/>
      <c r="HA1548" s="226"/>
      <c r="HB1548" s="226"/>
      <c r="HC1548" s="226"/>
      <c r="HD1548" s="226"/>
      <c r="HE1548" s="226"/>
      <c r="HF1548" s="226"/>
      <c r="HG1548" s="226"/>
      <c r="HH1548" s="226"/>
      <c r="HI1548" s="226"/>
      <c r="HJ1548" s="226"/>
      <c r="HK1548" s="226"/>
      <c r="HL1548" s="226"/>
      <c r="HM1548" s="226"/>
      <c r="HN1548" s="226"/>
      <c r="HO1548" s="226"/>
      <c r="HP1548" s="226"/>
      <c r="HQ1548" s="226"/>
      <c r="HR1548" s="226"/>
      <c r="HS1548" s="226"/>
      <c r="HT1548" s="226"/>
      <c r="HU1548" s="226"/>
      <c r="HV1548" s="226"/>
      <c r="HW1548" s="226"/>
      <c r="HX1548" s="226"/>
      <c r="HY1548" s="226"/>
      <c r="HZ1548" s="226"/>
      <c r="IA1548" s="226"/>
      <c r="IB1548" s="226"/>
      <c r="IC1548" s="226"/>
      <c r="ID1548" s="226"/>
      <c r="IE1548" s="226"/>
      <c r="IF1548" s="226"/>
      <c r="IG1548" s="226"/>
      <c r="IH1548" s="226"/>
      <c r="II1548" s="226"/>
      <c r="IJ1548" s="226"/>
      <c r="IK1548" s="226"/>
      <c r="IL1548" s="226"/>
      <c r="IM1548" s="226"/>
    </row>
    <row r="1549" spans="1:252" s="227" customFormat="1">
      <c r="A1549" s="323"/>
      <c r="B1549" s="198"/>
      <c r="C1549" s="329"/>
      <c r="D1549" s="207"/>
      <c r="E1549" s="199" t="s">
        <v>1167</v>
      </c>
      <c r="F1549" s="199"/>
      <c r="G1549" s="199"/>
      <c r="H1549" s="208"/>
      <c r="I1549" s="207"/>
      <c r="J1549" s="178"/>
      <c r="K1549" s="226"/>
      <c r="L1549" s="226"/>
      <c r="M1549" s="179">
        <f>IF(E1549="","",SUBTOTAL(3,$E$5:E1549))</f>
        <v>1313</v>
      </c>
      <c r="N1549" s="226"/>
      <c r="O1549" s="226"/>
      <c r="P1549" s="226"/>
      <c r="Q1549" s="226"/>
      <c r="R1549" s="226"/>
      <c r="S1549" s="226"/>
      <c r="T1549" s="226"/>
      <c r="U1549" s="226"/>
      <c r="V1549" s="226"/>
      <c r="W1549" s="226"/>
      <c r="X1549" s="226"/>
      <c r="Y1549" s="226"/>
      <c r="Z1549" s="226"/>
      <c r="AA1549" s="226"/>
      <c r="AB1549" s="226"/>
      <c r="AC1549" s="226"/>
      <c r="AD1549" s="226"/>
      <c r="AE1549" s="226"/>
      <c r="AF1549" s="226"/>
      <c r="AG1549" s="226"/>
      <c r="AH1549" s="226"/>
      <c r="AI1549" s="226"/>
      <c r="AJ1549" s="226"/>
      <c r="AK1549" s="226"/>
      <c r="AL1549" s="226"/>
      <c r="AM1549" s="226"/>
      <c r="AN1549" s="226"/>
      <c r="AO1549" s="226"/>
      <c r="AP1549" s="226"/>
      <c r="AQ1549" s="226"/>
      <c r="AR1549" s="226"/>
      <c r="AS1549" s="226"/>
      <c r="AT1549" s="226"/>
      <c r="AU1549" s="226"/>
      <c r="AV1549" s="226"/>
      <c r="AW1549" s="226"/>
      <c r="AX1549" s="226"/>
      <c r="AY1549" s="226"/>
      <c r="AZ1549" s="226"/>
      <c r="BA1549" s="226"/>
      <c r="BB1549" s="226"/>
      <c r="BC1549" s="226"/>
      <c r="BD1549" s="226"/>
      <c r="BE1549" s="226"/>
      <c r="BF1549" s="226"/>
      <c r="BG1549" s="226"/>
      <c r="BH1549" s="226"/>
      <c r="BI1549" s="226"/>
      <c r="BJ1549" s="226"/>
      <c r="BK1549" s="226"/>
      <c r="BL1549" s="226"/>
      <c r="BM1549" s="226"/>
      <c r="BN1549" s="226"/>
      <c r="BO1549" s="226"/>
      <c r="BP1549" s="226"/>
      <c r="BQ1549" s="226"/>
      <c r="BR1549" s="226"/>
      <c r="BS1549" s="226"/>
      <c r="BT1549" s="226"/>
      <c r="BU1549" s="226"/>
      <c r="BV1549" s="226"/>
      <c r="BW1549" s="226"/>
      <c r="BX1549" s="226"/>
      <c r="BY1549" s="226"/>
      <c r="BZ1549" s="226"/>
      <c r="CA1549" s="226"/>
      <c r="CB1549" s="226"/>
      <c r="CC1549" s="226"/>
      <c r="CD1549" s="226"/>
      <c r="CE1549" s="226"/>
      <c r="CF1549" s="226"/>
      <c r="CG1549" s="226"/>
      <c r="CH1549" s="226"/>
      <c r="CI1549" s="226"/>
      <c r="CJ1549" s="226"/>
      <c r="CK1549" s="226"/>
      <c r="CL1549" s="226"/>
      <c r="CM1549" s="226"/>
      <c r="CN1549" s="226"/>
      <c r="CO1549" s="226"/>
      <c r="CP1549" s="226"/>
      <c r="CQ1549" s="226"/>
      <c r="CR1549" s="226"/>
      <c r="CS1549" s="226"/>
      <c r="CT1549" s="226"/>
      <c r="CU1549" s="226"/>
      <c r="CV1549" s="226"/>
      <c r="CW1549" s="226"/>
      <c r="CX1549" s="226"/>
      <c r="CY1549" s="226"/>
      <c r="CZ1549" s="226"/>
      <c r="DA1549" s="226"/>
      <c r="DB1549" s="226"/>
      <c r="DC1549" s="226"/>
      <c r="DD1549" s="226"/>
      <c r="DE1549" s="226"/>
      <c r="DF1549" s="226"/>
      <c r="DG1549" s="226"/>
      <c r="DH1549" s="226"/>
      <c r="DI1549" s="226"/>
      <c r="DJ1549" s="226"/>
      <c r="DK1549" s="226"/>
      <c r="DL1549" s="226"/>
      <c r="DM1549" s="226"/>
      <c r="DN1549" s="226"/>
      <c r="DO1549" s="226"/>
      <c r="DP1549" s="226"/>
      <c r="DQ1549" s="226"/>
      <c r="DR1549" s="226"/>
      <c r="DS1549" s="226"/>
      <c r="DT1549" s="226"/>
      <c r="DU1549" s="226"/>
      <c r="DV1549" s="226"/>
      <c r="DW1549" s="226"/>
      <c r="DX1549" s="226"/>
      <c r="DY1549" s="226"/>
      <c r="DZ1549" s="226"/>
      <c r="EA1549" s="226"/>
      <c r="EB1549" s="226"/>
      <c r="EC1549" s="226"/>
      <c r="ED1549" s="226"/>
      <c r="EE1549" s="226"/>
      <c r="EF1549" s="226"/>
      <c r="EG1549" s="226"/>
      <c r="EH1549" s="226"/>
      <c r="EI1549" s="226"/>
      <c r="EJ1549" s="226"/>
      <c r="EK1549" s="226"/>
      <c r="EL1549" s="226"/>
      <c r="EM1549" s="226"/>
      <c r="EN1549" s="226"/>
      <c r="EO1549" s="226"/>
      <c r="EP1549" s="226"/>
      <c r="EQ1549" s="226"/>
      <c r="ER1549" s="226"/>
      <c r="ES1549" s="226"/>
      <c r="ET1549" s="226"/>
      <c r="EU1549" s="226"/>
      <c r="EV1549" s="226"/>
      <c r="EW1549" s="226"/>
      <c r="EX1549" s="226"/>
      <c r="EY1549" s="226"/>
      <c r="EZ1549" s="226"/>
      <c r="FA1549" s="226"/>
      <c r="FB1549" s="226"/>
      <c r="FC1549" s="226"/>
      <c r="FD1549" s="226"/>
      <c r="FE1549" s="226"/>
      <c r="FF1549" s="226"/>
      <c r="FG1549" s="226"/>
      <c r="FH1549" s="226"/>
      <c r="FI1549" s="226"/>
      <c r="FJ1549" s="226"/>
      <c r="FK1549" s="226"/>
      <c r="FL1549" s="226"/>
      <c r="FM1549" s="226"/>
      <c r="FN1549" s="226"/>
      <c r="FO1549" s="226"/>
      <c r="FP1549" s="226"/>
      <c r="FQ1549" s="226"/>
      <c r="FR1549" s="226"/>
      <c r="FS1549" s="226"/>
      <c r="FT1549" s="226"/>
      <c r="FU1549" s="226"/>
      <c r="FV1549" s="226"/>
      <c r="FW1549" s="226"/>
      <c r="FX1549" s="226"/>
      <c r="FY1549" s="226"/>
      <c r="FZ1549" s="226"/>
      <c r="GA1549" s="226"/>
      <c r="GB1549" s="226"/>
      <c r="GC1549" s="226"/>
      <c r="GD1549" s="226"/>
      <c r="GE1549" s="226"/>
      <c r="GF1549" s="226"/>
      <c r="GG1549" s="226"/>
      <c r="GH1549" s="226"/>
      <c r="GI1549" s="226"/>
      <c r="GJ1549" s="226"/>
      <c r="GK1549" s="226"/>
      <c r="GL1549" s="226"/>
      <c r="GM1549" s="226"/>
      <c r="GN1549" s="226"/>
      <c r="GO1549" s="226"/>
      <c r="GP1549" s="226"/>
      <c r="GQ1549" s="226"/>
      <c r="GR1549" s="226"/>
      <c r="GS1549" s="226"/>
      <c r="GT1549" s="226"/>
      <c r="GU1549" s="226"/>
      <c r="GV1549" s="226"/>
      <c r="GW1549" s="226"/>
      <c r="GX1549" s="226"/>
      <c r="GY1549" s="226"/>
      <c r="GZ1549" s="226"/>
      <c r="HA1549" s="226"/>
      <c r="HB1549" s="226"/>
      <c r="HC1549" s="226"/>
      <c r="HD1549" s="226"/>
      <c r="HE1549" s="226"/>
      <c r="HF1549" s="226"/>
      <c r="HG1549" s="226"/>
      <c r="HH1549" s="226"/>
      <c r="HI1549" s="226"/>
      <c r="HJ1549" s="226"/>
      <c r="HK1549" s="226"/>
      <c r="HL1549" s="226"/>
      <c r="HM1549" s="226"/>
      <c r="HN1549" s="226"/>
      <c r="HO1549" s="226"/>
      <c r="HP1549" s="226"/>
      <c r="HQ1549" s="226"/>
      <c r="HR1549" s="226"/>
      <c r="HS1549" s="226"/>
      <c r="HT1549" s="226"/>
      <c r="HU1549" s="226"/>
      <c r="HV1549" s="226"/>
      <c r="HW1549" s="226"/>
      <c r="HX1549" s="226"/>
      <c r="HY1549" s="226"/>
      <c r="HZ1549" s="226"/>
      <c r="IA1549" s="226"/>
      <c r="IB1549" s="226"/>
      <c r="IC1549" s="226"/>
      <c r="ID1549" s="226"/>
      <c r="IE1549" s="226"/>
      <c r="IF1549" s="226"/>
      <c r="IG1549" s="226"/>
      <c r="IH1549" s="226"/>
      <c r="II1549" s="226"/>
      <c r="IJ1549" s="226"/>
      <c r="IK1549" s="226"/>
      <c r="IL1549" s="226"/>
      <c r="IM1549" s="226"/>
    </row>
    <row r="1550" spans="1:252" s="227" customFormat="1">
      <c r="A1550" s="323"/>
      <c r="B1550" s="198"/>
      <c r="C1550" s="329"/>
      <c r="D1550" s="207"/>
      <c r="E1550" s="199" t="s">
        <v>1168</v>
      </c>
      <c r="F1550" s="199"/>
      <c r="G1550" s="199"/>
      <c r="H1550" s="208"/>
      <c r="I1550" s="207"/>
      <c r="J1550" s="178"/>
      <c r="K1550" s="226"/>
      <c r="L1550" s="226"/>
      <c r="M1550" s="179">
        <f>IF(E1550="","",SUBTOTAL(3,$E$5:E1550))</f>
        <v>1314</v>
      </c>
      <c r="N1550" s="226"/>
      <c r="O1550" s="226"/>
      <c r="P1550" s="226"/>
      <c r="Q1550" s="226"/>
      <c r="R1550" s="226"/>
      <c r="S1550" s="226"/>
      <c r="T1550" s="226"/>
      <c r="U1550" s="226"/>
      <c r="V1550" s="226"/>
      <c r="W1550" s="226"/>
      <c r="X1550" s="226"/>
      <c r="Y1550" s="226"/>
      <c r="Z1550" s="226"/>
      <c r="AA1550" s="226"/>
      <c r="AB1550" s="226"/>
      <c r="AC1550" s="226"/>
      <c r="AD1550" s="226"/>
      <c r="AE1550" s="226"/>
      <c r="AF1550" s="226"/>
      <c r="AG1550" s="226"/>
      <c r="AH1550" s="226"/>
      <c r="AI1550" s="226"/>
      <c r="AJ1550" s="226"/>
      <c r="AK1550" s="226"/>
      <c r="AL1550" s="226"/>
      <c r="AM1550" s="226"/>
      <c r="AN1550" s="226"/>
      <c r="AO1550" s="226"/>
      <c r="AP1550" s="226"/>
      <c r="AQ1550" s="226"/>
      <c r="AR1550" s="226"/>
      <c r="AS1550" s="226"/>
      <c r="AT1550" s="226"/>
      <c r="AU1550" s="226"/>
      <c r="AV1550" s="226"/>
      <c r="AW1550" s="226"/>
      <c r="AX1550" s="226"/>
      <c r="AY1550" s="226"/>
      <c r="AZ1550" s="226"/>
      <c r="BA1550" s="226"/>
      <c r="BB1550" s="226"/>
      <c r="BC1550" s="226"/>
      <c r="BD1550" s="226"/>
      <c r="BE1550" s="226"/>
      <c r="BF1550" s="226"/>
      <c r="BG1550" s="226"/>
      <c r="BH1550" s="226"/>
      <c r="BI1550" s="226"/>
      <c r="BJ1550" s="226"/>
      <c r="BK1550" s="226"/>
      <c r="BL1550" s="226"/>
      <c r="BM1550" s="226"/>
      <c r="BN1550" s="226"/>
      <c r="BO1550" s="226"/>
      <c r="BP1550" s="226"/>
      <c r="BQ1550" s="226"/>
      <c r="BR1550" s="226"/>
      <c r="BS1550" s="226"/>
      <c r="BT1550" s="226"/>
      <c r="BU1550" s="226"/>
      <c r="BV1550" s="226"/>
      <c r="BW1550" s="226"/>
      <c r="BX1550" s="226"/>
      <c r="BY1550" s="226"/>
      <c r="BZ1550" s="226"/>
      <c r="CA1550" s="226"/>
      <c r="CB1550" s="226"/>
      <c r="CC1550" s="226"/>
      <c r="CD1550" s="226"/>
      <c r="CE1550" s="226"/>
      <c r="CF1550" s="226"/>
      <c r="CG1550" s="226"/>
      <c r="CH1550" s="226"/>
      <c r="CI1550" s="226"/>
      <c r="CJ1550" s="226"/>
      <c r="CK1550" s="226"/>
      <c r="CL1550" s="226"/>
      <c r="CM1550" s="226"/>
      <c r="CN1550" s="226"/>
      <c r="CO1550" s="226"/>
      <c r="CP1550" s="226"/>
      <c r="CQ1550" s="226"/>
      <c r="CR1550" s="226"/>
      <c r="CS1550" s="226"/>
      <c r="CT1550" s="226"/>
      <c r="CU1550" s="226"/>
      <c r="CV1550" s="226"/>
      <c r="CW1550" s="226"/>
      <c r="CX1550" s="226"/>
      <c r="CY1550" s="226"/>
      <c r="CZ1550" s="226"/>
      <c r="DA1550" s="226"/>
      <c r="DB1550" s="226"/>
      <c r="DC1550" s="226"/>
      <c r="DD1550" s="226"/>
      <c r="DE1550" s="226"/>
      <c r="DF1550" s="226"/>
      <c r="DG1550" s="226"/>
      <c r="DH1550" s="226"/>
      <c r="DI1550" s="226"/>
      <c r="DJ1550" s="226"/>
      <c r="DK1550" s="226"/>
      <c r="DL1550" s="226"/>
      <c r="DM1550" s="226"/>
      <c r="DN1550" s="226"/>
      <c r="DO1550" s="226"/>
      <c r="DP1550" s="226"/>
      <c r="DQ1550" s="226"/>
      <c r="DR1550" s="226"/>
      <c r="DS1550" s="226"/>
      <c r="DT1550" s="226"/>
      <c r="DU1550" s="226"/>
      <c r="DV1550" s="226"/>
      <c r="DW1550" s="226"/>
      <c r="DX1550" s="226"/>
      <c r="DY1550" s="226"/>
      <c r="DZ1550" s="226"/>
      <c r="EA1550" s="226"/>
      <c r="EB1550" s="226"/>
      <c r="EC1550" s="226"/>
      <c r="ED1550" s="226"/>
      <c r="EE1550" s="226"/>
      <c r="EF1550" s="226"/>
      <c r="EG1550" s="226"/>
      <c r="EH1550" s="226"/>
      <c r="EI1550" s="226"/>
      <c r="EJ1550" s="226"/>
      <c r="EK1550" s="226"/>
      <c r="EL1550" s="226"/>
      <c r="EM1550" s="226"/>
      <c r="EN1550" s="226"/>
      <c r="EO1550" s="226"/>
      <c r="EP1550" s="226"/>
      <c r="EQ1550" s="226"/>
      <c r="ER1550" s="226"/>
      <c r="ES1550" s="226"/>
      <c r="ET1550" s="226"/>
      <c r="EU1550" s="226"/>
      <c r="EV1550" s="226"/>
      <c r="EW1550" s="226"/>
      <c r="EX1550" s="226"/>
      <c r="EY1550" s="226"/>
      <c r="EZ1550" s="226"/>
      <c r="FA1550" s="226"/>
      <c r="FB1550" s="226"/>
      <c r="FC1550" s="226"/>
      <c r="FD1550" s="226"/>
      <c r="FE1550" s="226"/>
      <c r="FF1550" s="226"/>
      <c r="FG1550" s="226"/>
      <c r="FH1550" s="226"/>
      <c r="FI1550" s="226"/>
      <c r="FJ1550" s="226"/>
      <c r="FK1550" s="226"/>
      <c r="FL1550" s="226"/>
      <c r="FM1550" s="226"/>
      <c r="FN1550" s="226"/>
      <c r="FO1550" s="226"/>
      <c r="FP1550" s="226"/>
      <c r="FQ1550" s="226"/>
      <c r="FR1550" s="226"/>
      <c r="FS1550" s="226"/>
      <c r="FT1550" s="226"/>
      <c r="FU1550" s="226"/>
      <c r="FV1550" s="226"/>
      <c r="FW1550" s="226"/>
      <c r="FX1550" s="226"/>
      <c r="FY1550" s="226"/>
      <c r="FZ1550" s="226"/>
      <c r="GA1550" s="226"/>
      <c r="GB1550" s="226"/>
      <c r="GC1550" s="226"/>
      <c r="GD1550" s="226"/>
      <c r="GE1550" s="226"/>
      <c r="GF1550" s="226"/>
      <c r="GG1550" s="226"/>
      <c r="GH1550" s="226"/>
      <c r="GI1550" s="226"/>
      <c r="GJ1550" s="226"/>
      <c r="GK1550" s="226"/>
      <c r="GL1550" s="226"/>
      <c r="GM1550" s="226"/>
      <c r="GN1550" s="226"/>
      <c r="GO1550" s="226"/>
      <c r="GP1550" s="226"/>
      <c r="GQ1550" s="226"/>
      <c r="GR1550" s="226"/>
      <c r="GS1550" s="226"/>
      <c r="GT1550" s="226"/>
      <c r="GU1550" s="226"/>
      <c r="GV1550" s="226"/>
      <c r="GW1550" s="226"/>
      <c r="GX1550" s="226"/>
      <c r="GY1550" s="226"/>
      <c r="GZ1550" s="226"/>
      <c r="HA1550" s="226"/>
      <c r="HB1550" s="226"/>
      <c r="HC1550" s="226"/>
      <c r="HD1550" s="226"/>
      <c r="HE1550" s="226"/>
      <c r="HF1550" s="226"/>
      <c r="HG1550" s="226"/>
      <c r="HH1550" s="226"/>
      <c r="HI1550" s="226"/>
      <c r="HJ1550" s="226"/>
      <c r="HK1550" s="226"/>
      <c r="HL1550" s="226"/>
      <c r="HM1550" s="226"/>
      <c r="HN1550" s="226"/>
      <c r="HO1550" s="226"/>
      <c r="HP1550" s="226"/>
      <c r="HQ1550" s="226"/>
      <c r="HR1550" s="226"/>
      <c r="HS1550" s="226"/>
      <c r="HT1550" s="226"/>
      <c r="HU1550" s="226"/>
      <c r="HV1550" s="226"/>
      <c r="HW1550" s="226"/>
      <c r="HX1550" s="226"/>
      <c r="HY1550" s="226"/>
      <c r="HZ1550" s="226"/>
      <c r="IA1550" s="226"/>
      <c r="IB1550" s="226"/>
      <c r="IC1550" s="226"/>
      <c r="ID1550" s="226"/>
      <c r="IE1550" s="226"/>
      <c r="IF1550" s="226"/>
      <c r="IG1550" s="226"/>
      <c r="IH1550" s="226"/>
      <c r="II1550" s="226"/>
      <c r="IJ1550" s="226"/>
      <c r="IK1550" s="226"/>
      <c r="IL1550" s="226"/>
      <c r="IM1550" s="226"/>
    </row>
    <row r="1551" spans="1:252" s="227" customFormat="1">
      <c r="A1551" s="323"/>
      <c r="B1551" s="198"/>
      <c r="C1551" s="329"/>
      <c r="D1551" s="207"/>
      <c r="E1551" s="199" t="s">
        <v>1169</v>
      </c>
      <c r="F1551" s="199"/>
      <c r="G1551" s="199"/>
      <c r="H1551" s="208"/>
      <c r="I1551" s="207"/>
      <c r="J1551" s="178"/>
      <c r="K1551" s="226"/>
      <c r="L1551" s="226"/>
      <c r="M1551" s="179">
        <f>IF(E1551="","",SUBTOTAL(3,$E$5:E1551))</f>
        <v>1315</v>
      </c>
      <c r="N1551" s="226"/>
      <c r="O1551" s="226"/>
      <c r="P1551" s="226"/>
      <c r="Q1551" s="226"/>
      <c r="R1551" s="226"/>
      <c r="S1551" s="226"/>
      <c r="T1551" s="226"/>
      <c r="U1551" s="226"/>
      <c r="V1551" s="226"/>
      <c r="W1551" s="226"/>
      <c r="X1551" s="226"/>
      <c r="Y1551" s="226"/>
      <c r="Z1551" s="226"/>
      <c r="AA1551" s="226"/>
      <c r="AB1551" s="226"/>
      <c r="AC1551" s="226"/>
      <c r="AD1551" s="226"/>
      <c r="AE1551" s="226"/>
      <c r="AF1551" s="226"/>
      <c r="AG1551" s="226"/>
      <c r="AH1551" s="226"/>
      <c r="AI1551" s="226"/>
      <c r="AJ1551" s="226"/>
      <c r="AK1551" s="226"/>
      <c r="AL1551" s="226"/>
      <c r="AM1551" s="226"/>
      <c r="AN1551" s="226"/>
      <c r="AO1551" s="226"/>
      <c r="AP1551" s="226"/>
      <c r="AQ1551" s="226"/>
      <c r="AR1551" s="226"/>
      <c r="AS1551" s="226"/>
      <c r="AT1551" s="226"/>
      <c r="AU1551" s="226"/>
      <c r="AV1551" s="226"/>
      <c r="AW1551" s="226"/>
      <c r="AX1551" s="226"/>
      <c r="AY1551" s="226"/>
      <c r="AZ1551" s="226"/>
      <c r="BA1551" s="226"/>
      <c r="BB1551" s="226"/>
      <c r="BC1551" s="226"/>
      <c r="BD1551" s="226"/>
      <c r="BE1551" s="226"/>
      <c r="BF1551" s="226"/>
      <c r="BG1551" s="226"/>
      <c r="BH1551" s="226"/>
      <c r="BI1551" s="226"/>
      <c r="BJ1551" s="226"/>
      <c r="BK1551" s="226"/>
      <c r="BL1551" s="226"/>
      <c r="BM1551" s="226"/>
      <c r="BN1551" s="226"/>
      <c r="BO1551" s="226"/>
      <c r="BP1551" s="226"/>
      <c r="BQ1551" s="226"/>
      <c r="BR1551" s="226"/>
      <c r="BS1551" s="226"/>
      <c r="BT1551" s="226"/>
      <c r="BU1551" s="226"/>
      <c r="BV1551" s="226"/>
      <c r="BW1551" s="226"/>
      <c r="BX1551" s="226"/>
      <c r="BY1551" s="226"/>
      <c r="BZ1551" s="226"/>
      <c r="CA1551" s="226"/>
      <c r="CB1551" s="226"/>
      <c r="CC1551" s="226"/>
      <c r="CD1551" s="226"/>
      <c r="CE1551" s="226"/>
      <c r="CF1551" s="226"/>
      <c r="CG1551" s="226"/>
      <c r="CH1551" s="226"/>
      <c r="CI1551" s="226"/>
      <c r="CJ1551" s="226"/>
      <c r="CK1551" s="226"/>
      <c r="CL1551" s="226"/>
      <c r="CM1551" s="226"/>
      <c r="CN1551" s="226"/>
      <c r="CO1551" s="226"/>
      <c r="CP1551" s="226"/>
      <c r="CQ1551" s="226"/>
      <c r="CR1551" s="226"/>
      <c r="CS1551" s="226"/>
      <c r="CT1551" s="226"/>
      <c r="CU1551" s="226"/>
      <c r="CV1551" s="226"/>
      <c r="CW1551" s="226"/>
      <c r="CX1551" s="226"/>
      <c r="CY1551" s="226"/>
      <c r="CZ1551" s="226"/>
      <c r="DA1551" s="226"/>
      <c r="DB1551" s="226"/>
      <c r="DC1551" s="226"/>
      <c r="DD1551" s="226"/>
      <c r="DE1551" s="226"/>
      <c r="DF1551" s="226"/>
      <c r="DG1551" s="226"/>
      <c r="DH1551" s="226"/>
      <c r="DI1551" s="226"/>
      <c r="DJ1551" s="226"/>
      <c r="DK1551" s="226"/>
      <c r="DL1551" s="226"/>
      <c r="DM1551" s="226"/>
      <c r="DN1551" s="226"/>
      <c r="DO1551" s="226"/>
      <c r="DP1551" s="226"/>
      <c r="DQ1551" s="226"/>
      <c r="DR1551" s="226"/>
      <c r="DS1551" s="226"/>
      <c r="DT1551" s="226"/>
      <c r="DU1551" s="226"/>
      <c r="DV1551" s="226"/>
      <c r="DW1551" s="226"/>
      <c r="DX1551" s="226"/>
      <c r="DY1551" s="226"/>
      <c r="DZ1551" s="226"/>
      <c r="EA1551" s="226"/>
      <c r="EB1551" s="226"/>
      <c r="EC1551" s="226"/>
      <c r="ED1551" s="226"/>
      <c r="EE1551" s="226"/>
      <c r="EF1551" s="226"/>
      <c r="EG1551" s="226"/>
      <c r="EH1551" s="226"/>
      <c r="EI1551" s="226"/>
      <c r="EJ1551" s="226"/>
      <c r="EK1551" s="226"/>
      <c r="EL1551" s="226"/>
      <c r="EM1551" s="226"/>
      <c r="EN1551" s="226"/>
      <c r="EO1551" s="226"/>
      <c r="EP1551" s="226"/>
      <c r="EQ1551" s="226"/>
      <c r="ER1551" s="226"/>
      <c r="ES1551" s="226"/>
      <c r="ET1551" s="226"/>
      <c r="EU1551" s="226"/>
      <c r="EV1551" s="226"/>
      <c r="EW1551" s="226"/>
      <c r="EX1551" s="226"/>
      <c r="EY1551" s="226"/>
      <c r="EZ1551" s="226"/>
      <c r="FA1551" s="226"/>
      <c r="FB1551" s="226"/>
      <c r="FC1551" s="226"/>
      <c r="FD1551" s="226"/>
      <c r="FE1551" s="226"/>
      <c r="FF1551" s="226"/>
      <c r="FG1551" s="226"/>
      <c r="FH1551" s="226"/>
      <c r="FI1551" s="226"/>
      <c r="FJ1551" s="226"/>
      <c r="FK1551" s="226"/>
      <c r="FL1551" s="226"/>
      <c r="FM1551" s="226"/>
      <c r="FN1551" s="226"/>
      <c r="FO1551" s="226"/>
      <c r="FP1551" s="226"/>
      <c r="FQ1551" s="226"/>
      <c r="FR1551" s="226"/>
      <c r="FS1551" s="226"/>
      <c r="FT1551" s="226"/>
      <c r="FU1551" s="226"/>
      <c r="FV1551" s="226"/>
      <c r="FW1551" s="226"/>
      <c r="FX1551" s="226"/>
      <c r="FY1551" s="226"/>
      <c r="FZ1551" s="226"/>
      <c r="GA1551" s="226"/>
      <c r="GB1551" s="226"/>
      <c r="GC1551" s="226"/>
      <c r="GD1551" s="226"/>
      <c r="GE1551" s="226"/>
      <c r="GF1551" s="226"/>
      <c r="GG1551" s="226"/>
      <c r="GH1551" s="226"/>
      <c r="GI1551" s="226"/>
      <c r="GJ1551" s="226"/>
      <c r="GK1551" s="226"/>
      <c r="GL1551" s="226"/>
      <c r="GM1551" s="226"/>
      <c r="GN1551" s="226"/>
      <c r="GO1551" s="226"/>
      <c r="GP1551" s="226"/>
      <c r="GQ1551" s="226"/>
      <c r="GR1551" s="226"/>
      <c r="GS1551" s="226"/>
      <c r="GT1551" s="226"/>
      <c r="GU1551" s="226"/>
      <c r="GV1551" s="226"/>
      <c r="GW1551" s="226"/>
      <c r="GX1551" s="226"/>
      <c r="GY1551" s="226"/>
      <c r="GZ1551" s="226"/>
      <c r="HA1551" s="226"/>
      <c r="HB1551" s="226"/>
      <c r="HC1551" s="226"/>
      <c r="HD1551" s="226"/>
      <c r="HE1551" s="226"/>
      <c r="HF1551" s="226"/>
      <c r="HG1551" s="226"/>
      <c r="HH1551" s="226"/>
      <c r="HI1551" s="226"/>
      <c r="HJ1551" s="226"/>
      <c r="HK1551" s="226"/>
      <c r="HL1551" s="226"/>
      <c r="HM1551" s="226"/>
      <c r="HN1551" s="226"/>
      <c r="HO1551" s="226"/>
      <c r="HP1551" s="226"/>
      <c r="HQ1551" s="226"/>
      <c r="HR1551" s="226"/>
      <c r="HS1551" s="226"/>
      <c r="HT1551" s="226"/>
      <c r="HU1551" s="226"/>
      <c r="HV1551" s="226"/>
      <c r="HW1551" s="226"/>
      <c r="HX1551" s="226"/>
      <c r="HY1551" s="226"/>
      <c r="HZ1551" s="226"/>
      <c r="IA1551" s="226"/>
      <c r="IB1551" s="226"/>
      <c r="IC1551" s="226"/>
      <c r="ID1551" s="226"/>
      <c r="IE1551" s="226"/>
      <c r="IF1551" s="226"/>
      <c r="IG1551" s="226"/>
      <c r="IH1551" s="226"/>
      <c r="II1551" s="226"/>
      <c r="IJ1551" s="226"/>
      <c r="IK1551" s="226"/>
      <c r="IL1551" s="226"/>
      <c r="IM1551" s="226"/>
    </row>
    <row r="1552" spans="1:252" s="227" customFormat="1">
      <c r="A1552" s="321" t="s">
        <v>1170</v>
      </c>
      <c r="B1552" s="219" t="s">
        <v>1171</v>
      </c>
      <c r="C1552" s="218"/>
      <c r="D1552" s="218"/>
      <c r="E1552" s="219"/>
      <c r="F1552" s="219"/>
      <c r="G1552" s="218"/>
      <c r="H1552" s="219"/>
      <c r="I1552" s="219"/>
      <c r="J1552" s="226"/>
      <c r="K1552" s="226"/>
      <c r="L1552" s="226"/>
      <c r="M1552" s="179" t="str">
        <f>IF(E1552="","",SUBTOTAL(3,$E$5:E1552))</f>
        <v/>
      </c>
      <c r="N1552" s="226"/>
      <c r="O1552" s="226"/>
      <c r="P1552" s="226"/>
      <c r="Q1552" s="226"/>
      <c r="R1552" s="226"/>
      <c r="S1552" s="226"/>
      <c r="T1552" s="226"/>
      <c r="U1552" s="226"/>
      <c r="V1552" s="226"/>
      <c r="W1552" s="226"/>
      <c r="X1552" s="226"/>
      <c r="Y1552" s="226"/>
      <c r="Z1552" s="226"/>
      <c r="AA1552" s="226"/>
      <c r="AB1552" s="226"/>
      <c r="AC1552" s="226"/>
      <c r="AD1552" s="226"/>
      <c r="AE1552" s="226"/>
      <c r="AF1552" s="226"/>
      <c r="AG1552" s="226"/>
      <c r="AH1552" s="226"/>
      <c r="AI1552" s="226"/>
      <c r="AJ1552" s="226"/>
      <c r="AK1552" s="226"/>
      <c r="AL1552" s="226"/>
      <c r="AM1552" s="226"/>
      <c r="AN1552" s="226"/>
      <c r="AO1552" s="226"/>
      <c r="AP1552" s="226"/>
      <c r="AQ1552" s="226"/>
      <c r="AR1552" s="226"/>
      <c r="AS1552" s="226"/>
      <c r="AT1552" s="226"/>
      <c r="AU1552" s="226"/>
      <c r="AV1552" s="226"/>
      <c r="AW1552" s="226"/>
      <c r="AX1552" s="226"/>
      <c r="AY1552" s="226"/>
      <c r="AZ1552" s="226"/>
      <c r="BA1552" s="226"/>
      <c r="BB1552" s="226"/>
      <c r="BC1552" s="226"/>
      <c r="BD1552" s="226"/>
      <c r="BE1552" s="226"/>
      <c r="BF1552" s="226"/>
      <c r="BG1552" s="226"/>
      <c r="BH1552" s="226"/>
      <c r="BI1552" s="226"/>
      <c r="BJ1552" s="226"/>
      <c r="BK1552" s="226"/>
      <c r="BL1552" s="226"/>
      <c r="BM1552" s="226"/>
      <c r="BN1552" s="226"/>
      <c r="BO1552" s="226"/>
      <c r="BP1552" s="226"/>
      <c r="BQ1552" s="226"/>
      <c r="BR1552" s="226"/>
      <c r="BS1552" s="226"/>
      <c r="BT1552" s="226"/>
      <c r="BU1552" s="226"/>
      <c r="BV1552" s="226"/>
      <c r="BW1552" s="226"/>
      <c r="BX1552" s="226"/>
      <c r="BY1552" s="226"/>
      <c r="BZ1552" s="226"/>
      <c r="CA1552" s="226"/>
      <c r="CB1552" s="226"/>
      <c r="CC1552" s="226"/>
      <c r="CD1552" s="226"/>
      <c r="CE1552" s="226"/>
      <c r="CF1552" s="226"/>
      <c r="CG1552" s="226"/>
      <c r="CH1552" s="226"/>
      <c r="CI1552" s="226"/>
      <c r="CJ1552" s="226"/>
      <c r="CK1552" s="226"/>
      <c r="CL1552" s="226"/>
      <c r="CM1552" s="226"/>
      <c r="CN1552" s="226"/>
      <c r="CO1552" s="226"/>
      <c r="CP1552" s="226"/>
      <c r="CQ1552" s="226"/>
      <c r="CR1552" s="226"/>
      <c r="CS1552" s="226"/>
      <c r="CT1552" s="226"/>
      <c r="CU1552" s="226"/>
      <c r="CV1552" s="226"/>
      <c r="CW1552" s="226"/>
      <c r="CX1552" s="226"/>
      <c r="CY1552" s="226"/>
      <c r="CZ1552" s="226"/>
      <c r="DA1552" s="226"/>
      <c r="DB1552" s="226"/>
      <c r="DC1552" s="226"/>
      <c r="DD1552" s="226"/>
      <c r="DE1552" s="226"/>
      <c r="DF1552" s="226"/>
      <c r="DG1552" s="226"/>
      <c r="DH1552" s="226"/>
      <c r="DI1552" s="226"/>
      <c r="DJ1552" s="226"/>
      <c r="DK1552" s="226"/>
      <c r="DL1552" s="226"/>
      <c r="DM1552" s="226"/>
      <c r="DN1552" s="226"/>
      <c r="DO1552" s="226"/>
      <c r="DP1552" s="226"/>
      <c r="DQ1552" s="226"/>
      <c r="DR1552" s="226"/>
      <c r="DS1552" s="226"/>
      <c r="DT1552" s="226"/>
      <c r="DU1552" s="226"/>
      <c r="DV1552" s="226"/>
      <c r="DW1552" s="226"/>
      <c r="DX1552" s="226"/>
      <c r="DY1552" s="226"/>
      <c r="DZ1552" s="226"/>
      <c r="EA1552" s="226"/>
      <c r="EB1552" s="226"/>
      <c r="EC1552" s="226"/>
      <c r="ED1552" s="226"/>
      <c r="EE1552" s="226"/>
      <c r="EF1552" s="226"/>
      <c r="EG1552" s="226"/>
      <c r="EH1552" s="226"/>
      <c r="EI1552" s="226"/>
      <c r="EJ1552" s="226"/>
      <c r="EK1552" s="226"/>
      <c r="EL1552" s="226"/>
      <c r="EM1552" s="226"/>
      <c r="EN1552" s="226"/>
      <c r="EO1552" s="226"/>
      <c r="EP1552" s="226"/>
      <c r="EQ1552" s="226"/>
      <c r="ER1552" s="226"/>
      <c r="ES1552" s="226"/>
      <c r="ET1552" s="226"/>
      <c r="EU1552" s="226"/>
      <c r="EV1552" s="226"/>
      <c r="EW1552" s="226"/>
      <c r="EX1552" s="226"/>
      <c r="EY1552" s="226"/>
      <c r="EZ1552" s="226"/>
      <c r="FA1552" s="226"/>
      <c r="FB1552" s="226"/>
      <c r="FC1552" s="226"/>
      <c r="FD1552" s="226"/>
      <c r="FE1552" s="226"/>
      <c r="FF1552" s="226"/>
      <c r="FG1552" s="226"/>
      <c r="FH1552" s="226"/>
      <c r="FI1552" s="226"/>
      <c r="FJ1552" s="226"/>
      <c r="FK1552" s="226"/>
      <c r="FL1552" s="226"/>
      <c r="FM1552" s="226"/>
      <c r="FN1552" s="226"/>
      <c r="FO1552" s="226"/>
      <c r="FP1552" s="226"/>
      <c r="FQ1552" s="226"/>
      <c r="FR1552" s="226"/>
      <c r="FS1552" s="226"/>
      <c r="FT1552" s="226"/>
      <c r="FU1552" s="226"/>
      <c r="FV1552" s="226"/>
      <c r="FW1552" s="226"/>
      <c r="FX1552" s="226"/>
      <c r="FY1552" s="226"/>
      <c r="FZ1552" s="226"/>
      <c r="GA1552" s="226"/>
      <c r="GB1552" s="226"/>
      <c r="GC1552" s="226"/>
      <c r="GD1552" s="226"/>
      <c r="GE1552" s="226"/>
      <c r="GF1552" s="226"/>
      <c r="GG1552" s="226"/>
      <c r="GH1552" s="226"/>
      <c r="GI1552" s="226"/>
      <c r="GJ1552" s="226"/>
      <c r="GK1552" s="226"/>
      <c r="GL1552" s="226"/>
      <c r="GM1552" s="226"/>
      <c r="GN1552" s="226"/>
      <c r="GO1552" s="226"/>
      <c r="GP1552" s="226"/>
      <c r="GQ1552" s="226"/>
      <c r="GR1552" s="226"/>
      <c r="GS1552" s="226"/>
      <c r="GT1552" s="226"/>
      <c r="GU1552" s="226"/>
      <c r="GV1552" s="226"/>
      <c r="GW1552" s="226"/>
      <c r="GX1552" s="226"/>
      <c r="GY1552" s="226"/>
      <c r="GZ1552" s="226"/>
      <c r="HA1552" s="226"/>
      <c r="HB1552" s="226"/>
      <c r="HC1552" s="226"/>
      <c r="HD1552" s="226"/>
      <c r="HE1552" s="226"/>
      <c r="HF1552" s="226"/>
      <c r="HG1552" s="226"/>
      <c r="HH1552" s="226"/>
      <c r="HI1552" s="226"/>
      <c r="HJ1552" s="226"/>
      <c r="HK1552" s="226"/>
      <c r="HL1552" s="226"/>
      <c r="HM1552" s="226"/>
      <c r="HN1552" s="226"/>
      <c r="HO1552" s="226"/>
      <c r="HP1552" s="226"/>
      <c r="HQ1552" s="226"/>
      <c r="HR1552" s="226"/>
      <c r="HS1552" s="226"/>
      <c r="HT1552" s="226"/>
      <c r="HU1552" s="226"/>
      <c r="HV1552" s="226"/>
      <c r="HW1552" s="226"/>
      <c r="HX1552" s="226"/>
      <c r="HY1552" s="226"/>
      <c r="HZ1552" s="226"/>
      <c r="IA1552" s="226"/>
      <c r="IB1552" s="226"/>
      <c r="IC1552" s="226"/>
      <c r="ID1552" s="226"/>
      <c r="IE1552" s="226"/>
      <c r="IF1552" s="226"/>
      <c r="IG1552" s="226"/>
      <c r="IH1552" s="226"/>
      <c r="II1552" s="226"/>
      <c r="IJ1552" s="226"/>
      <c r="IK1552" s="226"/>
      <c r="IL1552" s="226"/>
      <c r="IM1552" s="226"/>
      <c r="IN1552" s="226"/>
      <c r="IO1552" s="226"/>
      <c r="IP1552" s="226"/>
      <c r="IQ1552" s="226"/>
      <c r="IR1552" s="226"/>
    </row>
    <row r="1553" spans="1:252" s="227" customFormat="1" ht="33.6">
      <c r="A1553" s="324">
        <f>IF(C1553="","",COUNTA($C$4:C1553))</f>
        <v>195</v>
      </c>
      <c r="B1553" s="191" t="s">
        <v>1172</v>
      </c>
      <c r="C1553" s="190" t="s">
        <v>3</v>
      </c>
      <c r="D1553" s="190" t="s">
        <v>6</v>
      </c>
      <c r="E1553" s="191"/>
      <c r="F1553" s="191"/>
      <c r="G1553" s="190" t="s">
        <v>18</v>
      </c>
      <c r="H1553" s="194" t="str">
        <f>IF(I1553&lt;&gt;"",IF(I1553&lt;=3,"Đơn giản",IF(I1553&lt;=7,"Trung bình","Phức tạp")),"")</f>
        <v>Phức tạp</v>
      </c>
      <c r="I1553" s="310">
        <f>COUNTA(E1554:E1561)</f>
        <v>8</v>
      </c>
      <c r="J1553" s="226"/>
      <c r="K1553" s="226"/>
      <c r="L1553" s="226"/>
      <c r="M1553" s="179" t="str">
        <f>IF(E1553="","",SUBTOTAL(3,$E$5:E1553))</f>
        <v/>
      </c>
      <c r="N1553" s="226"/>
      <c r="O1553" s="226"/>
      <c r="P1553" s="226"/>
      <c r="Q1553" s="226"/>
      <c r="R1553" s="226"/>
      <c r="S1553" s="226"/>
      <c r="T1553" s="226"/>
      <c r="U1553" s="226"/>
      <c r="V1553" s="226"/>
      <c r="W1553" s="226"/>
      <c r="X1553" s="226"/>
      <c r="Y1553" s="226"/>
      <c r="Z1553" s="226"/>
      <c r="AA1553" s="226"/>
      <c r="AB1553" s="226"/>
      <c r="AC1553" s="226"/>
      <c r="AD1553" s="226"/>
      <c r="AE1553" s="226"/>
      <c r="AF1553" s="226"/>
      <c r="AG1553" s="226"/>
      <c r="AH1553" s="226"/>
      <c r="AI1553" s="226"/>
      <c r="AJ1553" s="226"/>
      <c r="AK1553" s="226"/>
      <c r="AL1553" s="226"/>
      <c r="AM1553" s="226"/>
      <c r="AN1553" s="226"/>
      <c r="AO1553" s="226"/>
      <c r="AP1553" s="226"/>
      <c r="AQ1553" s="226"/>
      <c r="AR1553" s="226"/>
      <c r="AS1553" s="226"/>
      <c r="AT1553" s="226"/>
      <c r="AU1553" s="226"/>
      <c r="AV1553" s="226"/>
      <c r="AW1553" s="226"/>
      <c r="AX1553" s="226"/>
      <c r="AY1553" s="226"/>
      <c r="AZ1553" s="226"/>
      <c r="BA1553" s="226"/>
      <c r="BB1553" s="226"/>
      <c r="BC1553" s="226"/>
      <c r="BD1553" s="226"/>
      <c r="BE1553" s="226"/>
      <c r="BF1553" s="226"/>
      <c r="BG1553" s="226"/>
      <c r="BH1553" s="226"/>
      <c r="BI1553" s="226"/>
      <c r="BJ1553" s="226"/>
      <c r="BK1553" s="226"/>
      <c r="BL1553" s="226"/>
      <c r="BM1553" s="226"/>
      <c r="BN1553" s="226"/>
      <c r="BO1553" s="226"/>
      <c r="BP1553" s="226"/>
      <c r="BQ1553" s="226"/>
      <c r="BR1553" s="226"/>
      <c r="BS1553" s="226"/>
      <c r="BT1553" s="226"/>
      <c r="BU1553" s="226"/>
      <c r="BV1553" s="226"/>
      <c r="BW1553" s="226"/>
      <c r="BX1553" s="226"/>
      <c r="BY1553" s="226"/>
      <c r="BZ1553" s="226"/>
      <c r="CA1553" s="226"/>
      <c r="CB1553" s="226"/>
      <c r="CC1553" s="226"/>
      <c r="CD1553" s="226"/>
      <c r="CE1553" s="226"/>
      <c r="CF1553" s="226"/>
      <c r="CG1553" s="226"/>
      <c r="CH1553" s="226"/>
      <c r="CI1553" s="226"/>
      <c r="CJ1553" s="226"/>
      <c r="CK1553" s="226"/>
      <c r="CL1553" s="226"/>
      <c r="CM1553" s="226"/>
      <c r="CN1553" s="226"/>
      <c r="CO1553" s="226"/>
      <c r="CP1553" s="226"/>
      <c r="CQ1553" s="226"/>
      <c r="CR1553" s="226"/>
      <c r="CS1553" s="226"/>
      <c r="CT1553" s="226"/>
      <c r="CU1553" s="226"/>
      <c r="CV1553" s="226"/>
      <c r="CW1553" s="226"/>
      <c r="CX1553" s="226"/>
      <c r="CY1553" s="226"/>
      <c r="CZ1553" s="226"/>
      <c r="DA1553" s="226"/>
      <c r="DB1553" s="226"/>
      <c r="DC1553" s="226"/>
      <c r="DD1553" s="226"/>
      <c r="DE1553" s="226"/>
      <c r="DF1553" s="226"/>
      <c r="DG1553" s="226"/>
      <c r="DH1553" s="226"/>
      <c r="DI1553" s="226"/>
      <c r="DJ1553" s="226"/>
      <c r="DK1553" s="226"/>
      <c r="DL1553" s="226"/>
      <c r="DM1553" s="226"/>
      <c r="DN1553" s="226"/>
      <c r="DO1553" s="226"/>
      <c r="DP1553" s="226"/>
      <c r="DQ1553" s="226"/>
      <c r="DR1553" s="226"/>
      <c r="DS1553" s="226"/>
      <c r="DT1553" s="226"/>
      <c r="DU1553" s="226"/>
      <c r="DV1553" s="226"/>
      <c r="DW1553" s="226"/>
      <c r="DX1553" s="226"/>
      <c r="DY1553" s="226"/>
      <c r="DZ1553" s="226"/>
      <c r="EA1553" s="226"/>
      <c r="EB1553" s="226"/>
      <c r="EC1553" s="226"/>
      <c r="ED1553" s="226"/>
      <c r="EE1553" s="226"/>
      <c r="EF1553" s="226"/>
      <c r="EG1553" s="226"/>
      <c r="EH1553" s="226"/>
      <c r="EI1553" s="226"/>
      <c r="EJ1553" s="226"/>
      <c r="EK1553" s="226"/>
      <c r="EL1553" s="226"/>
      <c r="EM1553" s="226"/>
      <c r="EN1553" s="226"/>
      <c r="EO1553" s="226"/>
      <c r="EP1553" s="226"/>
      <c r="EQ1553" s="226"/>
      <c r="ER1553" s="226"/>
      <c r="ES1553" s="226"/>
      <c r="ET1553" s="226"/>
      <c r="EU1553" s="226"/>
      <c r="EV1553" s="226"/>
      <c r="EW1553" s="226"/>
      <c r="EX1553" s="226"/>
      <c r="EY1553" s="226"/>
      <c r="EZ1553" s="226"/>
      <c r="FA1553" s="226"/>
      <c r="FB1553" s="226"/>
      <c r="FC1553" s="226"/>
      <c r="FD1553" s="226"/>
      <c r="FE1553" s="226"/>
      <c r="FF1553" s="226"/>
      <c r="FG1553" s="226"/>
      <c r="FH1553" s="226"/>
      <c r="FI1553" s="226"/>
      <c r="FJ1553" s="226"/>
      <c r="FK1553" s="226"/>
      <c r="FL1553" s="226"/>
      <c r="FM1553" s="226"/>
      <c r="FN1553" s="226"/>
      <c r="FO1553" s="226"/>
      <c r="FP1553" s="226"/>
      <c r="FQ1553" s="226"/>
      <c r="FR1553" s="226"/>
      <c r="FS1553" s="226"/>
      <c r="FT1553" s="226"/>
      <c r="FU1553" s="226"/>
      <c r="FV1553" s="226"/>
      <c r="FW1553" s="226"/>
      <c r="FX1553" s="226"/>
      <c r="FY1553" s="226"/>
      <c r="FZ1553" s="226"/>
      <c r="GA1553" s="226"/>
      <c r="GB1553" s="226"/>
      <c r="GC1553" s="226"/>
      <c r="GD1553" s="226"/>
      <c r="GE1553" s="226"/>
      <c r="GF1553" s="226"/>
      <c r="GG1553" s="226"/>
      <c r="GH1553" s="226"/>
      <c r="GI1553" s="226"/>
      <c r="GJ1553" s="226"/>
      <c r="GK1553" s="226"/>
      <c r="GL1553" s="226"/>
      <c r="GM1553" s="226"/>
      <c r="GN1553" s="226"/>
      <c r="GO1553" s="226"/>
      <c r="GP1553" s="226"/>
      <c r="GQ1553" s="226"/>
      <c r="GR1553" s="226"/>
      <c r="GS1553" s="226"/>
      <c r="GT1553" s="226"/>
      <c r="GU1553" s="226"/>
      <c r="GV1553" s="226"/>
      <c r="GW1553" s="226"/>
      <c r="GX1553" s="226"/>
      <c r="GY1553" s="226"/>
      <c r="GZ1553" s="226"/>
      <c r="HA1553" s="226"/>
      <c r="HB1553" s="226"/>
      <c r="HC1553" s="226"/>
      <c r="HD1553" s="226"/>
      <c r="HE1553" s="226"/>
      <c r="HF1553" s="226"/>
      <c r="HG1553" s="226"/>
      <c r="HH1553" s="226"/>
      <c r="HI1553" s="226"/>
      <c r="HJ1553" s="226"/>
      <c r="HK1553" s="226"/>
      <c r="HL1553" s="226"/>
      <c r="HM1553" s="226"/>
      <c r="HN1553" s="226"/>
      <c r="HO1553" s="226"/>
      <c r="HP1553" s="226"/>
      <c r="HQ1553" s="226"/>
      <c r="HR1553" s="226"/>
      <c r="HS1553" s="226"/>
      <c r="HT1553" s="226"/>
      <c r="HU1553" s="226"/>
      <c r="HV1553" s="226"/>
      <c r="HW1553" s="226"/>
      <c r="HX1553" s="226"/>
      <c r="HY1553" s="226"/>
      <c r="HZ1553" s="226"/>
      <c r="IA1553" s="226"/>
      <c r="IB1553" s="226"/>
      <c r="IC1553" s="226"/>
      <c r="ID1553" s="226"/>
      <c r="IE1553" s="226"/>
      <c r="IF1553" s="226"/>
      <c r="IG1553" s="226"/>
      <c r="IH1553" s="226"/>
      <c r="II1553" s="226"/>
      <c r="IJ1553" s="226"/>
      <c r="IK1553" s="226"/>
      <c r="IL1553" s="226"/>
      <c r="IM1553" s="226"/>
      <c r="IN1553" s="226"/>
      <c r="IO1553" s="226"/>
      <c r="IP1553" s="226"/>
      <c r="IQ1553" s="226"/>
      <c r="IR1553" s="226"/>
    </row>
    <row r="1554" spans="1:252" s="227" customFormat="1">
      <c r="A1554" s="323"/>
      <c r="B1554" s="198"/>
      <c r="C1554" s="329"/>
      <c r="D1554" s="207"/>
      <c r="E1554" s="199" t="s">
        <v>1173</v>
      </c>
      <c r="F1554" s="199"/>
      <c r="G1554" s="199"/>
      <c r="H1554" s="208"/>
      <c r="I1554" s="207"/>
      <c r="J1554" s="178"/>
      <c r="K1554" s="226"/>
      <c r="L1554" s="226"/>
      <c r="M1554" s="179">
        <f>IF(E1554="","",SUBTOTAL(3,$E$5:E1554))</f>
        <v>1316</v>
      </c>
      <c r="N1554" s="226"/>
      <c r="O1554" s="226"/>
      <c r="P1554" s="226"/>
      <c r="Q1554" s="226"/>
      <c r="R1554" s="226"/>
      <c r="S1554" s="226"/>
      <c r="T1554" s="226"/>
      <c r="U1554" s="226"/>
      <c r="V1554" s="226"/>
      <c r="W1554" s="226"/>
      <c r="X1554" s="226"/>
      <c r="Y1554" s="226"/>
      <c r="Z1554" s="226"/>
      <c r="AA1554" s="226"/>
      <c r="AB1554" s="226"/>
      <c r="AC1554" s="226"/>
      <c r="AD1554" s="226"/>
      <c r="AE1554" s="226"/>
      <c r="AF1554" s="226"/>
      <c r="AG1554" s="226"/>
      <c r="AH1554" s="226"/>
      <c r="AI1554" s="226"/>
      <c r="AJ1554" s="226"/>
      <c r="AK1554" s="226"/>
      <c r="AL1554" s="226"/>
      <c r="AM1554" s="226"/>
      <c r="AN1554" s="226"/>
      <c r="AO1554" s="226"/>
      <c r="AP1554" s="226"/>
      <c r="AQ1554" s="226"/>
      <c r="AR1554" s="226"/>
      <c r="AS1554" s="226"/>
      <c r="AT1554" s="226"/>
      <c r="AU1554" s="226"/>
      <c r="AV1554" s="226"/>
      <c r="AW1554" s="226"/>
      <c r="AX1554" s="226"/>
      <c r="AY1554" s="226"/>
      <c r="AZ1554" s="226"/>
      <c r="BA1554" s="226"/>
      <c r="BB1554" s="226"/>
      <c r="BC1554" s="226"/>
      <c r="BD1554" s="226"/>
      <c r="BE1554" s="226"/>
      <c r="BF1554" s="226"/>
      <c r="BG1554" s="226"/>
      <c r="BH1554" s="226"/>
      <c r="BI1554" s="226"/>
      <c r="BJ1554" s="226"/>
      <c r="BK1554" s="226"/>
      <c r="BL1554" s="226"/>
      <c r="BM1554" s="226"/>
      <c r="BN1554" s="226"/>
      <c r="BO1554" s="226"/>
      <c r="BP1554" s="226"/>
      <c r="BQ1554" s="226"/>
      <c r="BR1554" s="226"/>
      <c r="BS1554" s="226"/>
      <c r="BT1554" s="226"/>
      <c r="BU1554" s="226"/>
      <c r="BV1554" s="226"/>
      <c r="BW1554" s="226"/>
      <c r="BX1554" s="226"/>
      <c r="BY1554" s="226"/>
      <c r="BZ1554" s="226"/>
      <c r="CA1554" s="226"/>
      <c r="CB1554" s="226"/>
      <c r="CC1554" s="226"/>
      <c r="CD1554" s="226"/>
      <c r="CE1554" s="226"/>
      <c r="CF1554" s="226"/>
      <c r="CG1554" s="226"/>
      <c r="CH1554" s="226"/>
      <c r="CI1554" s="226"/>
      <c r="CJ1554" s="226"/>
      <c r="CK1554" s="226"/>
      <c r="CL1554" s="226"/>
      <c r="CM1554" s="226"/>
      <c r="CN1554" s="226"/>
      <c r="CO1554" s="226"/>
      <c r="CP1554" s="226"/>
      <c r="CQ1554" s="226"/>
      <c r="CR1554" s="226"/>
      <c r="CS1554" s="226"/>
      <c r="CT1554" s="226"/>
      <c r="CU1554" s="226"/>
      <c r="CV1554" s="226"/>
      <c r="CW1554" s="226"/>
      <c r="CX1554" s="226"/>
      <c r="CY1554" s="226"/>
      <c r="CZ1554" s="226"/>
      <c r="DA1554" s="226"/>
      <c r="DB1554" s="226"/>
      <c r="DC1554" s="226"/>
      <c r="DD1554" s="226"/>
      <c r="DE1554" s="226"/>
      <c r="DF1554" s="226"/>
      <c r="DG1554" s="226"/>
      <c r="DH1554" s="226"/>
      <c r="DI1554" s="226"/>
      <c r="DJ1554" s="226"/>
      <c r="DK1554" s="226"/>
      <c r="DL1554" s="226"/>
      <c r="DM1554" s="226"/>
      <c r="DN1554" s="226"/>
      <c r="DO1554" s="226"/>
      <c r="DP1554" s="226"/>
      <c r="DQ1554" s="226"/>
      <c r="DR1554" s="226"/>
      <c r="DS1554" s="226"/>
      <c r="DT1554" s="226"/>
      <c r="DU1554" s="226"/>
      <c r="DV1554" s="226"/>
      <c r="DW1554" s="226"/>
      <c r="DX1554" s="226"/>
      <c r="DY1554" s="226"/>
      <c r="DZ1554" s="226"/>
      <c r="EA1554" s="226"/>
      <c r="EB1554" s="226"/>
      <c r="EC1554" s="226"/>
      <c r="ED1554" s="226"/>
      <c r="EE1554" s="226"/>
      <c r="EF1554" s="226"/>
      <c r="EG1554" s="226"/>
      <c r="EH1554" s="226"/>
      <c r="EI1554" s="226"/>
      <c r="EJ1554" s="226"/>
      <c r="EK1554" s="226"/>
      <c r="EL1554" s="226"/>
      <c r="EM1554" s="226"/>
      <c r="EN1554" s="226"/>
      <c r="EO1554" s="226"/>
      <c r="EP1554" s="226"/>
      <c r="EQ1554" s="226"/>
      <c r="ER1554" s="226"/>
      <c r="ES1554" s="226"/>
      <c r="ET1554" s="226"/>
      <c r="EU1554" s="226"/>
      <c r="EV1554" s="226"/>
      <c r="EW1554" s="226"/>
      <c r="EX1554" s="226"/>
      <c r="EY1554" s="226"/>
      <c r="EZ1554" s="226"/>
      <c r="FA1554" s="226"/>
      <c r="FB1554" s="226"/>
      <c r="FC1554" s="226"/>
      <c r="FD1554" s="226"/>
      <c r="FE1554" s="226"/>
      <c r="FF1554" s="226"/>
      <c r="FG1554" s="226"/>
      <c r="FH1554" s="226"/>
      <c r="FI1554" s="226"/>
      <c r="FJ1554" s="226"/>
      <c r="FK1554" s="226"/>
      <c r="FL1554" s="226"/>
      <c r="FM1554" s="226"/>
      <c r="FN1554" s="226"/>
      <c r="FO1554" s="226"/>
      <c r="FP1554" s="226"/>
      <c r="FQ1554" s="226"/>
      <c r="FR1554" s="226"/>
      <c r="FS1554" s="226"/>
      <c r="FT1554" s="226"/>
      <c r="FU1554" s="226"/>
      <c r="FV1554" s="226"/>
      <c r="FW1554" s="226"/>
      <c r="FX1554" s="226"/>
      <c r="FY1554" s="226"/>
      <c r="FZ1554" s="226"/>
      <c r="GA1554" s="226"/>
      <c r="GB1554" s="226"/>
      <c r="GC1554" s="226"/>
      <c r="GD1554" s="226"/>
      <c r="GE1554" s="226"/>
      <c r="GF1554" s="226"/>
      <c r="GG1554" s="226"/>
      <c r="GH1554" s="226"/>
      <c r="GI1554" s="226"/>
      <c r="GJ1554" s="226"/>
      <c r="GK1554" s="226"/>
      <c r="GL1554" s="226"/>
      <c r="GM1554" s="226"/>
      <c r="GN1554" s="226"/>
      <c r="GO1554" s="226"/>
      <c r="GP1554" s="226"/>
      <c r="GQ1554" s="226"/>
      <c r="GR1554" s="226"/>
      <c r="GS1554" s="226"/>
      <c r="GT1554" s="226"/>
      <c r="GU1554" s="226"/>
      <c r="GV1554" s="226"/>
      <c r="GW1554" s="226"/>
      <c r="GX1554" s="226"/>
      <c r="GY1554" s="226"/>
      <c r="GZ1554" s="226"/>
      <c r="HA1554" s="226"/>
      <c r="HB1554" s="226"/>
      <c r="HC1554" s="226"/>
      <c r="HD1554" s="226"/>
      <c r="HE1554" s="226"/>
      <c r="HF1554" s="226"/>
      <c r="HG1554" s="226"/>
      <c r="HH1554" s="226"/>
      <c r="HI1554" s="226"/>
      <c r="HJ1554" s="226"/>
      <c r="HK1554" s="226"/>
      <c r="HL1554" s="226"/>
      <c r="HM1554" s="226"/>
      <c r="HN1554" s="226"/>
      <c r="HO1554" s="226"/>
      <c r="HP1554" s="226"/>
      <c r="HQ1554" s="226"/>
      <c r="HR1554" s="226"/>
      <c r="HS1554" s="226"/>
      <c r="HT1554" s="226"/>
      <c r="HU1554" s="226"/>
      <c r="HV1554" s="226"/>
      <c r="HW1554" s="226"/>
      <c r="HX1554" s="226"/>
      <c r="HY1554" s="226"/>
      <c r="HZ1554" s="226"/>
      <c r="IA1554" s="226"/>
      <c r="IB1554" s="226"/>
      <c r="IC1554" s="226"/>
      <c r="ID1554" s="226"/>
      <c r="IE1554" s="226"/>
      <c r="IF1554" s="226"/>
      <c r="IG1554" s="226"/>
      <c r="IH1554" s="226"/>
      <c r="II1554" s="226"/>
      <c r="IJ1554" s="226"/>
      <c r="IK1554" s="226"/>
      <c r="IL1554" s="226"/>
      <c r="IM1554" s="226"/>
    </row>
    <row r="1555" spans="1:252" s="227" customFormat="1">
      <c r="A1555" s="323"/>
      <c r="B1555" s="198"/>
      <c r="C1555" s="329"/>
      <c r="D1555" s="207"/>
      <c r="E1555" s="199" t="s">
        <v>1174</v>
      </c>
      <c r="F1555" s="199"/>
      <c r="G1555" s="199"/>
      <c r="H1555" s="208"/>
      <c r="I1555" s="207"/>
      <c r="J1555" s="178"/>
      <c r="K1555" s="226"/>
      <c r="L1555" s="226"/>
      <c r="M1555" s="179">
        <f>IF(E1555="","",SUBTOTAL(3,$E$5:E1555))</f>
        <v>1317</v>
      </c>
      <c r="N1555" s="226"/>
      <c r="O1555" s="226"/>
      <c r="P1555" s="226"/>
      <c r="Q1555" s="226"/>
      <c r="R1555" s="226"/>
      <c r="S1555" s="226"/>
      <c r="T1555" s="226"/>
      <c r="U1555" s="226"/>
      <c r="V1555" s="226"/>
      <c r="W1555" s="226"/>
      <c r="X1555" s="226"/>
      <c r="Y1555" s="226"/>
      <c r="Z1555" s="226"/>
      <c r="AA1555" s="226"/>
      <c r="AB1555" s="226"/>
      <c r="AC1555" s="226"/>
      <c r="AD1555" s="226"/>
      <c r="AE1555" s="226"/>
      <c r="AF1555" s="226"/>
      <c r="AG1555" s="226"/>
      <c r="AH1555" s="226"/>
      <c r="AI1555" s="226"/>
      <c r="AJ1555" s="226"/>
      <c r="AK1555" s="226"/>
      <c r="AL1555" s="226"/>
      <c r="AM1555" s="226"/>
      <c r="AN1555" s="226"/>
      <c r="AO1555" s="226"/>
      <c r="AP1555" s="226"/>
      <c r="AQ1555" s="226"/>
      <c r="AR1555" s="226"/>
      <c r="AS1555" s="226"/>
      <c r="AT1555" s="226"/>
      <c r="AU1555" s="226"/>
      <c r="AV1555" s="226"/>
      <c r="AW1555" s="226"/>
      <c r="AX1555" s="226"/>
      <c r="AY1555" s="226"/>
      <c r="AZ1555" s="226"/>
      <c r="BA1555" s="226"/>
      <c r="BB1555" s="226"/>
      <c r="BC1555" s="226"/>
      <c r="BD1555" s="226"/>
      <c r="BE1555" s="226"/>
      <c r="BF1555" s="226"/>
      <c r="BG1555" s="226"/>
      <c r="BH1555" s="226"/>
      <c r="BI1555" s="226"/>
      <c r="BJ1555" s="226"/>
      <c r="BK1555" s="226"/>
      <c r="BL1555" s="226"/>
      <c r="BM1555" s="226"/>
      <c r="BN1555" s="226"/>
      <c r="BO1555" s="226"/>
      <c r="BP1555" s="226"/>
      <c r="BQ1555" s="226"/>
      <c r="BR1555" s="226"/>
      <c r="BS1555" s="226"/>
      <c r="BT1555" s="226"/>
      <c r="BU1555" s="226"/>
      <c r="BV1555" s="226"/>
      <c r="BW1555" s="226"/>
      <c r="BX1555" s="226"/>
      <c r="BY1555" s="226"/>
      <c r="BZ1555" s="226"/>
      <c r="CA1555" s="226"/>
      <c r="CB1555" s="226"/>
      <c r="CC1555" s="226"/>
      <c r="CD1555" s="226"/>
      <c r="CE1555" s="226"/>
      <c r="CF1555" s="226"/>
      <c r="CG1555" s="226"/>
      <c r="CH1555" s="226"/>
      <c r="CI1555" s="226"/>
      <c r="CJ1555" s="226"/>
      <c r="CK1555" s="226"/>
      <c r="CL1555" s="226"/>
      <c r="CM1555" s="226"/>
      <c r="CN1555" s="226"/>
      <c r="CO1555" s="226"/>
      <c r="CP1555" s="226"/>
      <c r="CQ1555" s="226"/>
      <c r="CR1555" s="226"/>
      <c r="CS1555" s="226"/>
      <c r="CT1555" s="226"/>
      <c r="CU1555" s="226"/>
      <c r="CV1555" s="226"/>
      <c r="CW1555" s="226"/>
      <c r="CX1555" s="226"/>
      <c r="CY1555" s="226"/>
      <c r="CZ1555" s="226"/>
      <c r="DA1555" s="226"/>
      <c r="DB1555" s="226"/>
      <c r="DC1555" s="226"/>
      <c r="DD1555" s="226"/>
      <c r="DE1555" s="226"/>
      <c r="DF1555" s="226"/>
      <c r="DG1555" s="226"/>
      <c r="DH1555" s="226"/>
      <c r="DI1555" s="226"/>
      <c r="DJ1555" s="226"/>
      <c r="DK1555" s="226"/>
      <c r="DL1555" s="226"/>
      <c r="DM1555" s="226"/>
      <c r="DN1555" s="226"/>
      <c r="DO1555" s="226"/>
      <c r="DP1555" s="226"/>
      <c r="DQ1555" s="226"/>
      <c r="DR1555" s="226"/>
      <c r="DS1555" s="226"/>
      <c r="DT1555" s="226"/>
      <c r="DU1555" s="226"/>
      <c r="DV1555" s="226"/>
      <c r="DW1555" s="226"/>
      <c r="DX1555" s="226"/>
      <c r="DY1555" s="226"/>
      <c r="DZ1555" s="226"/>
      <c r="EA1555" s="226"/>
      <c r="EB1555" s="226"/>
      <c r="EC1555" s="226"/>
      <c r="ED1555" s="226"/>
      <c r="EE1555" s="226"/>
      <c r="EF1555" s="226"/>
      <c r="EG1555" s="226"/>
      <c r="EH1555" s="226"/>
      <c r="EI1555" s="226"/>
      <c r="EJ1555" s="226"/>
      <c r="EK1555" s="226"/>
      <c r="EL1555" s="226"/>
      <c r="EM1555" s="226"/>
      <c r="EN1555" s="226"/>
      <c r="EO1555" s="226"/>
      <c r="EP1555" s="226"/>
      <c r="EQ1555" s="226"/>
      <c r="ER1555" s="226"/>
      <c r="ES1555" s="226"/>
      <c r="ET1555" s="226"/>
      <c r="EU1555" s="226"/>
      <c r="EV1555" s="226"/>
      <c r="EW1555" s="226"/>
      <c r="EX1555" s="226"/>
      <c r="EY1555" s="226"/>
      <c r="EZ1555" s="226"/>
      <c r="FA1555" s="226"/>
      <c r="FB1555" s="226"/>
      <c r="FC1555" s="226"/>
      <c r="FD1555" s="226"/>
      <c r="FE1555" s="226"/>
      <c r="FF1555" s="226"/>
      <c r="FG1555" s="226"/>
      <c r="FH1555" s="226"/>
      <c r="FI1555" s="226"/>
      <c r="FJ1555" s="226"/>
      <c r="FK1555" s="226"/>
      <c r="FL1555" s="226"/>
      <c r="FM1555" s="226"/>
      <c r="FN1555" s="226"/>
      <c r="FO1555" s="226"/>
      <c r="FP1555" s="226"/>
      <c r="FQ1555" s="226"/>
      <c r="FR1555" s="226"/>
      <c r="FS1555" s="226"/>
      <c r="FT1555" s="226"/>
      <c r="FU1555" s="226"/>
      <c r="FV1555" s="226"/>
      <c r="FW1555" s="226"/>
      <c r="FX1555" s="226"/>
      <c r="FY1555" s="226"/>
      <c r="FZ1555" s="226"/>
      <c r="GA1555" s="226"/>
      <c r="GB1555" s="226"/>
      <c r="GC1555" s="226"/>
      <c r="GD1555" s="226"/>
      <c r="GE1555" s="226"/>
      <c r="GF1555" s="226"/>
      <c r="GG1555" s="226"/>
      <c r="GH1555" s="226"/>
      <c r="GI1555" s="226"/>
      <c r="GJ1555" s="226"/>
      <c r="GK1555" s="226"/>
      <c r="GL1555" s="226"/>
      <c r="GM1555" s="226"/>
      <c r="GN1555" s="226"/>
      <c r="GO1555" s="226"/>
      <c r="GP1555" s="226"/>
      <c r="GQ1555" s="226"/>
      <c r="GR1555" s="226"/>
      <c r="GS1555" s="226"/>
      <c r="GT1555" s="226"/>
      <c r="GU1555" s="226"/>
      <c r="GV1555" s="226"/>
      <c r="GW1555" s="226"/>
      <c r="GX1555" s="226"/>
      <c r="GY1555" s="226"/>
      <c r="GZ1555" s="226"/>
      <c r="HA1555" s="226"/>
      <c r="HB1555" s="226"/>
      <c r="HC1555" s="226"/>
      <c r="HD1555" s="226"/>
      <c r="HE1555" s="226"/>
      <c r="HF1555" s="226"/>
      <c r="HG1555" s="226"/>
      <c r="HH1555" s="226"/>
      <c r="HI1555" s="226"/>
      <c r="HJ1555" s="226"/>
      <c r="HK1555" s="226"/>
      <c r="HL1555" s="226"/>
      <c r="HM1555" s="226"/>
      <c r="HN1555" s="226"/>
      <c r="HO1555" s="226"/>
      <c r="HP1555" s="226"/>
      <c r="HQ1555" s="226"/>
      <c r="HR1555" s="226"/>
      <c r="HS1555" s="226"/>
      <c r="HT1555" s="226"/>
      <c r="HU1555" s="226"/>
      <c r="HV1555" s="226"/>
      <c r="HW1555" s="226"/>
      <c r="HX1555" s="226"/>
      <c r="HY1555" s="226"/>
      <c r="HZ1555" s="226"/>
      <c r="IA1555" s="226"/>
      <c r="IB1555" s="226"/>
      <c r="IC1555" s="226"/>
      <c r="ID1555" s="226"/>
      <c r="IE1555" s="226"/>
      <c r="IF1555" s="226"/>
      <c r="IG1555" s="226"/>
      <c r="IH1555" s="226"/>
      <c r="II1555" s="226"/>
      <c r="IJ1555" s="226"/>
      <c r="IK1555" s="226"/>
      <c r="IL1555" s="226"/>
      <c r="IM1555" s="226"/>
    </row>
    <row r="1556" spans="1:252" s="227" customFormat="1" ht="33.6">
      <c r="A1556" s="323"/>
      <c r="B1556" s="198"/>
      <c r="C1556" s="329"/>
      <c r="D1556" s="207"/>
      <c r="E1556" s="199" t="s">
        <v>1175</v>
      </c>
      <c r="F1556" s="199"/>
      <c r="G1556" s="199"/>
      <c r="H1556" s="208"/>
      <c r="I1556" s="207"/>
      <c r="J1556" s="178"/>
      <c r="K1556" s="226"/>
      <c r="L1556" s="226"/>
      <c r="M1556" s="179">
        <f>IF(E1556="","",SUBTOTAL(3,$E$5:E1556))</f>
        <v>1318</v>
      </c>
      <c r="N1556" s="226"/>
      <c r="O1556" s="226"/>
      <c r="P1556" s="226"/>
      <c r="Q1556" s="226"/>
      <c r="R1556" s="226"/>
      <c r="S1556" s="226"/>
      <c r="T1556" s="226"/>
      <c r="U1556" s="226"/>
      <c r="V1556" s="226"/>
      <c r="W1556" s="226"/>
      <c r="X1556" s="226"/>
      <c r="Y1556" s="226"/>
      <c r="Z1556" s="226"/>
      <c r="AA1556" s="226"/>
      <c r="AB1556" s="226"/>
      <c r="AC1556" s="226"/>
      <c r="AD1556" s="226"/>
      <c r="AE1556" s="226"/>
      <c r="AF1556" s="226"/>
      <c r="AG1556" s="226"/>
      <c r="AH1556" s="226"/>
      <c r="AI1556" s="226"/>
      <c r="AJ1556" s="226"/>
      <c r="AK1556" s="226"/>
      <c r="AL1556" s="226"/>
      <c r="AM1556" s="226"/>
      <c r="AN1556" s="226"/>
      <c r="AO1556" s="226"/>
      <c r="AP1556" s="226"/>
      <c r="AQ1556" s="226"/>
      <c r="AR1556" s="226"/>
      <c r="AS1556" s="226"/>
      <c r="AT1556" s="226"/>
      <c r="AU1556" s="226"/>
      <c r="AV1556" s="226"/>
      <c r="AW1556" s="226"/>
      <c r="AX1556" s="226"/>
      <c r="AY1556" s="226"/>
      <c r="AZ1556" s="226"/>
      <c r="BA1556" s="226"/>
      <c r="BB1556" s="226"/>
      <c r="BC1556" s="226"/>
      <c r="BD1556" s="226"/>
      <c r="BE1556" s="226"/>
      <c r="BF1556" s="226"/>
      <c r="BG1556" s="226"/>
      <c r="BH1556" s="226"/>
      <c r="BI1556" s="226"/>
      <c r="BJ1556" s="226"/>
      <c r="BK1556" s="226"/>
      <c r="BL1556" s="226"/>
      <c r="BM1556" s="226"/>
      <c r="BN1556" s="226"/>
      <c r="BO1556" s="226"/>
      <c r="BP1556" s="226"/>
      <c r="BQ1556" s="226"/>
      <c r="BR1556" s="226"/>
      <c r="BS1556" s="226"/>
      <c r="BT1556" s="226"/>
      <c r="BU1556" s="226"/>
      <c r="BV1556" s="226"/>
      <c r="BW1556" s="226"/>
      <c r="BX1556" s="226"/>
      <c r="BY1556" s="226"/>
      <c r="BZ1556" s="226"/>
      <c r="CA1556" s="226"/>
      <c r="CB1556" s="226"/>
      <c r="CC1556" s="226"/>
      <c r="CD1556" s="226"/>
      <c r="CE1556" s="226"/>
      <c r="CF1556" s="226"/>
      <c r="CG1556" s="226"/>
      <c r="CH1556" s="226"/>
      <c r="CI1556" s="226"/>
      <c r="CJ1556" s="226"/>
      <c r="CK1556" s="226"/>
      <c r="CL1556" s="226"/>
      <c r="CM1556" s="226"/>
      <c r="CN1556" s="226"/>
      <c r="CO1556" s="226"/>
      <c r="CP1556" s="226"/>
      <c r="CQ1556" s="226"/>
      <c r="CR1556" s="226"/>
      <c r="CS1556" s="226"/>
      <c r="CT1556" s="226"/>
      <c r="CU1556" s="226"/>
      <c r="CV1556" s="226"/>
      <c r="CW1556" s="226"/>
      <c r="CX1556" s="226"/>
      <c r="CY1556" s="226"/>
      <c r="CZ1556" s="226"/>
      <c r="DA1556" s="226"/>
      <c r="DB1556" s="226"/>
      <c r="DC1556" s="226"/>
      <c r="DD1556" s="226"/>
      <c r="DE1556" s="226"/>
      <c r="DF1556" s="226"/>
      <c r="DG1556" s="226"/>
      <c r="DH1556" s="226"/>
      <c r="DI1556" s="226"/>
      <c r="DJ1556" s="226"/>
      <c r="DK1556" s="226"/>
      <c r="DL1556" s="226"/>
      <c r="DM1556" s="226"/>
      <c r="DN1556" s="226"/>
      <c r="DO1556" s="226"/>
      <c r="DP1556" s="226"/>
      <c r="DQ1556" s="226"/>
      <c r="DR1556" s="226"/>
      <c r="DS1556" s="226"/>
      <c r="DT1556" s="226"/>
      <c r="DU1556" s="226"/>
      <c r="DV1556" s="226"/>
      <c r="DW1556" s="226"/>
      <c r="DX1556" s="226"/>
      <c r="DY1556" s="226"/>
      <c r="DZ1556" s="226"/>
      <c r="EA1556" s="226"/>
      <c r="EB1556" s="226"/>
      <c r="EC1556" s="226"/>
      <c r="ED1556" s="226"/>
      <c r="EE1556" s="226"/>
      <c r="EF1556" s="226"/>
      <c r="EG1556" s="226"/>
      <c r="EH1556" s="226"/>
      <c r="EI1556" s="226"/>
      <c r="EJ1556" s="226"/>
      <c r="EK1556" s="226"/>
      <c r="EL1556" s="226"/>
      <c r="EM1556" s="226"/>
      <c r="EN1556" s="226"/>
      <c r="EO1556" s="226"/>
      <c r="EP1556" s="226"/>
      <c r="EQ1556" s="226"/>
      <c r="ER1556" s="226"/>
      <c r="ES1556" s="226"/>
      <c r="ET1556" s="226"/>
      <c r="EU1556" s="226"/>
      <c r="EV1556" s="226"/>
      <c r="EW1556" s="226"/>
      <c r="EX1556" s="226"/>
      <c r="EY1556" s="226"/>
      <c r="EZ1556" s="226"/>
      <c r="FA1556" s="226"/>
      <c r="FB1556" s="226"/>
      <c r="FC1556" s="226"/>
      <c r="FD1556" s="226"/>
      <c r="FE1556" s="226"/>
      <c r="FF1556" s="226"/>
      <c r="FG1556" s="226"/>
      <c r="FH1556" s="226"/>
      <c r="FI1556" s="226"/>
      <c r="FJ1556" s="226"/>
      <c r="FK1556" s="226"/>
      <c r="FL1556" s="226"/>
      <c r="FM1556" s="226"/>
      <c r="FN1556" s="226"/>
      <c r="FO1556" s="226"/>
      <c r="FP1556" s="226"/>
      <c r="FQ1556" s="226"/>
      <c r="FR1556" s="226"/>
      <c r="FS1556" s="226"/>
      <c r="FT1556" s="226"/>
      <c r="FU1556" s="226"/>
      <c r="FV1556" s="226"/>
      <c r="FW1556" s="226"/>
      <c r="FX1556" s="226"/>
      <c r="FY1556" s="226"/>
      <c r="FZ1556" s="226"/>
      <c r="GA1556" s="226"/>
      <c r="GB1556" s="226"/>
      <c r="GC1556" s="226"/>
      <c r="GD1556" s="226"/>
      <c r="GE1556" s="226"/>
      <c r="GF1556" s="226"/>
      <c r="GG1556" s="226"/>
      <c r="GH1556" s="226"/>
      <c r="GI1556" s="226"/>
      <c r="GJ1556" s="226"/>
      <c r="GK1556" s="226"/>
      <c r="GL1556" s="226"/>
      <c r="GM1556" s="226"/>
      <c r="GN1556" s="226"/>
      <c r="GO1556" s="226"/>
      <c r="GP1556" s="226"/>
      <c r="GQ1556" s="226"/>
      <c r="GR1556" s="226"/>
      <c r="GS1556" s="226"/>
      <c r="GT1556" s="226"/>
      <c r="GU1556" s="226"/>
      <c r="GV1556" s="226"/>
      <c r="GW1556" s="226"/>
      <c r="GX1556" s="226"/>
      <c r="GY1556" s="226"/>
      <c r="GZ1556" s="226"/>
      <c r="HA1556" s="226"/>
      <c r="HB1556" s="226"/>
      <c r="HC1556" s="226"/>
      <c r="HD1556" s="226"/>
      <c r="HE1556" s="226"/>
      <c r="HF1556" s="226"/>
      <c r="HG1556" s="226"/>
      <c r="HH1556" s="226"/>
      <c r="HI1556" s="226"/>
      <c r="HJ1556" s="226"/>
      <c r="HK1556" s="226"/>
      <c r="HL1556" s="226"/>
      <c r="HM1556" s="226"/>
      <c r="HN1556" s="226"/>
      <c r="HO1556" s="226"/>
      <c r="HP1556" s="226"/>
      <c r="HQ1556" s="226"/>
      <c r="HR1556" s="226"/>
      <c r="HS1556" s="226"/>
      <c r="HT1556" s="226"/>
      <c r="HU1556" s="226"/>
      <c r="HV1556" s="226"/>
      <c r="HW1556" s="226"/>
      <c r="HX1556" s="226"/>
      <c r="HY1556" s="226"/>
      <c r="HZ1556" s="226"/>
      <c r="IA1556" s="226"/>
      <c r="IB1556" s="226"/>
      <c r="IC1556" s="226"/>
      <c r="ID1556" s="226"/>
      <c r="IE1556" s="226"/>
      <c r="IF1556" s="226"/>
      <c r="IG1556" s="226"/>
      <c r="IH1556" s="226"/>
      <c r="II1556" s="226"/>
      <c r="IJ1556" s="226"/>
      <c r="IK1556" s="226"/>
      <c r="IL1556" s="226"/>
      <c r="IM1556" s="226"/>
    </row>
    <row r="1557" spans="1:252" s="227" customFormat="1" ht="33.6">
      <c r="A1557" s="323"/>
      <c r="B1557" s="198"/>
      <c r="C1557" s="329"/>
      <c r="D1557" s="207"/>
      <c r="E1557" s="199" t="s">
        <v>1176</v>
      </c>
      <c r="F1557" s="199"/>
      <c r="G1557" s="199"/>
      <c r="H1557" s="208"/>
      <c r="I1557" s="207"/>
      <c r="J1557" s="178"/>
      <c r="K1557" s="226"/>
      <c r="L1557" s="226"/>
      <c r="M1557" s="179">
        <f>IF(E1557="","",SUBTOTAL(3,$E$5:E1557))</f>
        <v>1319</v>
      </c>
      <c r="N1557" s="226"/>
      <c r="O1557" s="226"/>
      <c r="P1557" s="226"/>
      <c r="Q1557" s="226"/>
      <c r="R1557" s="226"/>
      <c r="S1557" s="226"/>
      <c r="T1557" s="226"/>
      <c r="U1557" s="226"/>
      <c r="V1557" s="226"/>
      <c r="W1557" s="226"/>
      <c r="X1557" s="226"/>
      <c r="Y1557" s="226"/>
      <c r="Z1557" s="226"/>
      <c r="AA1557" s="226"/>
      <c r="AB1557" s="226"/>
      <c r="AC1557" s="226"/>
      <c r="AD1557" s="226"/>
      <c r="AE1557" s="226"/>
      <c r="AF1557" s="226"/>
      <c r="AG1557" s="226"/>
      <c r="AH1557" s="226"/>
      <c r="AI1557" s="226"/>
      <c r="AJ1557" s="226"/>
      <c r="AK1557" s="226"/>
      <c r="AL1557" s="226"/>
      <c r="AM1557" s="226"/>
      <c r="AN1557" s="226"/>
      <c r="AO1557" s="226"/>
      <c r="AP1557" s="226"/>
      <c r="AQ1557" s="226"/>
      <c r="AR1557" s="226"/>
      <c r="AS1557" s="226"/>
      <c r="AT1557" s="226"/>
      <c r="AU1557" s="226"/>
      <c r="AV1557" s="226"/>
      <c r="AW1557" s="226"/>
      <c r="AX1557" s="226"/>
      <c r="AY1557" s="226"/>
      <c r="AZ1557" s="226"/>
      <c r="BA1557" s="226"/>
      <c r="BB1557" s="226"/>
      <c r="BC1557" s="226"/>
      <c r="BD1557" s="226"/>
      <c r="BE1557" s="226"/>
      <c r="BF1557" s="226"/>
      <c r="BG1557" s="226"/>
      <c r="BH1557" s="226"/>
      <c r="BI1557" s="226"/>
      <c r="BJ1557" s="226"/>
      <c r="BK1557" s="226"/>
      <c r="BL1557" s="226"/>
      <c r="BM1557" s="226"/>
      <c r="BN1557" s="226"/>
      <c r="BO1557" s="226"/>
      <c r="BP1557" s="226"/>
      <c r="BQ1557" s="226"/>
      <c r="BR1557" s="226"/>
      <c r="BS1557" s="226"/>
      <c r="BT1557" s="226"/>
      <c r="BU1557" s="226"/>
      <c r="BV1557" s="226"/>
      <c r="BW1557" s="226"/>
      <c r="BX1557" s="226"/>
      <c r="BY1557" s="226"/>
      <c r="BZ1557" s="226"/>
      <c r="CA1557" s="226"/>
      <c r="CB1557" s="226"/>
      <c r="CC1557" s="226"/>
      <c r="CD1557" s="226"/>
      <c r="CE1557" s="226"/>
      <c r="CF1557" s="226"/>
      <c r="CG1557" s="226"/>
      <c r="CH1557" s="226"/>
      <c r="CI1557" s="226"/>
      <c r="CJ1557" s="226"/>
      <c r="CK1557" s="226"/>
      <c r="CL1557" s="226"/>
      <c r="CM1557" s="226"/>
      <c r="CN1557" s="226"/>
      <c r="CO1557" s="226"/>
      <c r="CP1557" s="226"/>
      <c r="CQ1557" s="226"/>
      <c r="CR1557" s="226"/>
      <c r="CS1557" s="226"/>
      <c r="CT1557" s="226"/>
      <c r="CU1557" s="226"/>
      <c r="CV1557" s="226"/>
      <c r="CW1557" s="226"/>
      <c r="CX1557" s="226"/>
      <c r="CY1557" s="226"/>
      <c r="CZ1557" s="226"/>
      <c r="DA1557" s="226"/>
      <c r="DB1557" s="226"/>
      <c r="DC1557" s="226"/>
      <c r="DD1557" s="226"/>
      <c r="DE1557" s="226"/>
      <c r="DF1557" s="226"/>
      <c r="DG1557" s="226"/>
      <c r="DH1557" s="226"/>
      <c r="DI1557" s="226"/>
      <c r="DJ1557" s="226"/>
      <c r="DK1557" s="226"/>
      <c r="DL1557" s="226"/>
      <c r="DM1557" s="226"/>
      <c r="DN1557" s="226"/>
      <c r="DO1557" s="226"/>
      <c r="DP1557" s="226"/>
      <c r="DQ1557" s="226"/>
      <c r="DR1557" s="226"/>
      <c r="DS1557" s="226"/>
      <c r="DT1557" s="226"/>
      <c r="DU1557" s="226"/>
      <c r="DV1557" s="226"/>
      <c r="DW1557" s="226"/>
      <c r="DX1557" s="226"/>
      <c r="DY1557" s="226"/>
      <c r="DZ1557" s="226"/>
      <c r="EA1557" s="226"/>
      <c r="EB1557" s="226"/>
      <c r="EC1557" s="226"/>
      <c r="ED1557" s="226"/>
      <c r="EE1557" s="226"/>
      <c r="EF1557" s="226"/>
      <c r="EG1557" s="226"/>
      <c r="EH1557" s="226"/>
      <c r="EI1557" s="226"/>
      <c r="EJ1557" s="226"/>
      <c r="EK1557" s="226"/>
      <c r="EL1557" s="226"/>
      <c r="EM1557" s="226"/>
      <c r="EN1557" s="226"/>
      <c r="EO1557" s="226"/>
      <c r="EP1557" s="226"/>
      <c r="EQ1557" s="226"/>
      <c r="ER1557" s="226"/>
      <c r="ES1557" s="226"/>
      <c r="ET1557" s="226"/>
      <c r="EU1557" s="226"/>
      <c r="EV1557" s="226"/>
      <c r="EW1557" s="226"/>
      <c r="EX1557" s="226"/>
      <c r="EY1557" s="226"/>
      <c r="EZ1557" s="226"/>
      <c r="FA1557" s="226"/>
      <c r="FB1557" s="226"/>
      <c r="FC1557" s="226"/>
      <c r="FD1557" s="226"/>
      <c r="FE1557" s="226"/>
      <c r="FF1557" s="226"/>
      <c r="FG1557" s="226"/>
      <c r="FH1557" s="226"/>
      <c r="FI1557" s="226"/>
      <c r="FJ1557" s="226"/>
      <c r="FK1557" s="226"/>
      <c r="FL1557" s="226"/>
      <c r="FM1557" s="226"/>
      <c r="FN1557" s="226"/>
      <c r="FO1557" s="226"/>
      <c r="FP1557" s="226"/>
      <c r="FQ1557" s="226"/>
      <c r="FR1557" s="226"/>
      <c r="FS1557" s="226"/>
      <c r="FT1557" s="226"/>
      <c r="FU1557" s="226"/>
      <c r="FV1557" s="226"/>
      <c r="FW1557" s="226"/>
      <c r="FX1557" s="226"/>
      <c r="FY1557" s="226"/>
      <c r="FZ1557" s="226"/>
      <c r="GA1557" s="226"/>
      <c r="GB1557" s="226"/>
      <c r="GC1557" s="226"/>
      <c r="GD1557" s="226"/>
      <c r="GE1557" s="226"/>
      <c r="GF1557" s="226"/>
      <c r="GG1557" s="226"/>
      <c r="GH1557" s="226"/>
      <c r="GI1557" s="226"/>
      <c r="GJ1557" s="226"/>
      <c r="GK1557" s="226"/>
      <c r="GL1557" s="226"/>
      <c r="GM1557" s="226"/>
      <c r="GN1557" s="226"/>
      <c r="GO1557" s="226"/>
      <c r="GP1557" s="226"/>
      <c r="GQ1557" s="226"/>
      <c r="GR1557" s="226"/>
      <c r="GS1557" s="226"/>
      <c r="GT1557" s="226"/>
      <c r="GU1557" s="226"/>
      <c r="GV1557" s="226"/>
      <c r="GW1557" s="226"/>
      <c r="GX1557" s="226"/>
      <c r="GY1557" s="226"/>
      <c r="GZ1557" s="226"/>
      <c r="HA1557" s="226"/>
      <c r="HB1557" s="226"/>
      <c r="HC1557" s="226"/>
      <c r="HD1557" s="226"/>
      <c r="HE1557" s="226"/>
      <c r="HF1557" s="226"/>
      <c r="HG1557" s="226"/>
      <c r="HH1557" s="226"/>
      <c r="HI1557" s="226"/>
      <c r="HJ1557" s="226"/>
      <c r="HK1557" s="226"/>
      <c r="HL1557" s="226"/>
      <c r="HM1557" s="226"/>
      <c r="HN1557" s="226"/>
      <c r="HO1557" s="226"/>
      <c r="HP1557" s="226"/>
      <c r="HQ1557" s="226"/>
      <c r="HR1557" s="226"/>
      <c r="HS1557" s="226"/>
      <c r="HT1557" s="226"/>
      <c r="HU1557" s="226"/>
      <c r="HV1557" s="226"/>
      <c r="HW1557" s="226"/>
      <c r="HX1557" s="226"/>
      <c r="HY1557" s="226"/>
      <c r="HZ1557" s="226"/>
      <c r="IA1557" s="226"/>
      <c r="IB1557" s="226"/>
      <c r="IC1557" s="226"/>
      <c r="ID1557" s="226"/>
      <c r="IE1557" s="226"/>
      <c r="IF1557" s="226"/>
      <c r="IG1557" s="226"/>
      <c r="IH1557" s="226"/>
      <c r="II1557" s="226"/>
      <c r="IJ1557" s="226"/>
      <c r="IK1557" s="226"/>
      <c r="IL1557" s="226"/>
      <c r="IM1557" s="226"/>
    </row>
    <row r="1558" spans="1:252" s="227" customFormat="1" ht="33.6">
      <c r="A1558" s="323"/>
      <c r="B1558" s="198"/>
      <c r="C1558" s="329"/>
      <c r="D1558" s="207"/>
      <c r="E1558" s="199" t="s">
        <v>1177</v>
      </c>
      <c r="F1558" s="199"/>
      <c r="G1558" s="199"/>
      <c r="H1558" s="208"/>
      <c r="I1558" s="207"/>
      <c r="J1558" s="178"/>
      <c r="K1558" s="226"/>
      <c r="L1558" s="226"/>
      <c r="M1558" s="179">
        <f>IF(E1558="","",SUBTOTAL(3,$E$5:E1558))</f>
        <v>1320</v>
      </c>
      <c r="N1558" s="226"/>
      <c r="O1558" s="226"/>
      <c r="P1558" s="226"/>
      <c r="Q1558" s="226"/>
      <c r="R1558" s="226"/>
      <c r="S1558" s="226"/>
      <c r="T1558" s="226"/>
      <c r="U1558" s="226"/>
      <c r="V1558" s="226"/>
      <c r="W1558" s="226"/>
      <c r="X1558" s="226"/>
      <c r="Y1558" s="226"/>
      <c r="Z1558" s="226"/>
      <c r="AA1558" s="226"/>
      <c r="AB1558" s="226"/>
      <c r="AC1558" s="226"/>
      <c r="AD1558" s="226"/>
      <c r="AE1558" s="226"/>
      <c r="AF1558" s="226"/>
      <c r="AG1558" s="226"/>
      <c r="AH1558" s="226"/>
      <c r="AI1558" s="226"/>
      <c r="AJ1558" s="226"/>
      <c r="AK1558" s="226"/>
      <c r="AL1558" s="226"/>
      <c r="AM1558" s="226"/>
      <c r="AN1558" s="226"/>
      <c r="AO1558" s="226"/>
      <c r="AP1558" s="226"/>
      <c r="AQ1558" s="226"/>
      <c r="AR1558" s="226"/>
      <c r="AS1558" s="226"/>
      <c r="AT1558" s="226"/>
      <c r="AU1558" s="226"/>
      <c r="AV1558" s="226"/>
      <c r="AW1558" s="226"/>
      <c r="AX1558" s="226"/>
      <c r="AY1558" s="226"/>
      <c r="AZ1558" s="226"/>
      <c r="BA1558" s="226"/>
      <c r="BB1558" s="226"/>
      <c r="BC1558" s="226"/>
      <c r="BD1558" s="226"/>
      <c r="BE1558" s="226"/>
      <c r="BF1558" s="226"/>
      <c r="BG1558" s="226"/>
      <c r="BH1558" s="226"/>
      <c r="BI1558" s="226"/>
      <c r="BJ1558" s="226"/>
      <c r="BK1558" s="226"/>
      <c r="BL1558" s="226"/>
      <c r="BM1558" s="226"/>
      <c r="BN1558" s="226"/>
      <c r="BO1558" s="226"/>
      <c r="BP1558" s="226"/>
      <c r="BQ1558" s="226"/>
      <c r="BR1558" s="226"/>
      <c r="BS1558" s="226"/>
      <c r="BT1558" s="226"/>
      <c r="BU1558" s="226"/>
      <c r="BV1558" s="226"/>
      <c r="BW1558" s="226"/>
      <c r="BX1558" s="226"/>
      <c r="BY1558" s="226"/>
      <c r="BZ1558" s="226"/>
      <c r="CA1558" s="226"/>
      <c r="CB1558" s="226"/>
      <c r="CC1558" s="226"/>
      <c r="CD1558" s="226"/>
      <c r="CE1558" s="226"/>
      <c r="CF1558" s="226"/>
      <c r="CG1558" s="226"/>
      <c r="CH1558" s="226"/>
      <c r="CI1558" s="226"/>
      <c r="CJ1558" s="226"/>
      <c r="CK1558" s="226"/>
      <c r="CL1558" s="226"/>
      <c r="CM1558" s="226"/>
      <c r="CN1558" s="226"/>
      <c r="CO1558" s="226"/>
      <c r="CP1558" s="226"/>
      <c r="CQ1558" s="226"/>
      <c r="CR1558" s="226"/>
      <c r="CS1558" s="226"/>
      <c r="CT1558" s="226"/>
      <c r="CU1558" s="226"/>
      <c r="CV1558" s="226"/>
      <c r="CW1558" s="226"/>
      <c r="CX1558" s="226"/>
      <c r="CY1558" s="226"/>
      <c r="CZ1558" s="226"/>
      <c r="DA1558" s="226"/>
      <c r="DB1558" s="226"/>
      <c r="DC1558" s="226"/>
      <c r="DD1558" s="226"/>
      <c r="DE1558" s="226"/>
      <c r="DF1558" s="226"/>
      <c r="DG1558" s="226"/>
      <c r="DH1558" s="226"/>
      <c r="DI1558" s="226"/>
      <c r="DJ1558" s="226"/>
      <c r="DK1558" s="226"/>
      <c r="DL1558" s="226"/>
      <c r="DM1558" s="226"/>
      <c r="DN1558" s="226"/>
      <c r="DO1558" s="226"/>
      <c r="DP1558" s="226"/>
      <c r="DQ1558" s="226"/>
      <c r="DR1558" s="226"/>
      <c r="DS1558" s="226"/>
      <c r="DT1558" s="226"/>
      <c r="DU1558" s="226"/>
      <c r="DV1558" s="226"/>
      <c r="DW1558" s="226"/>
      <c r="DX1558" s="226"/>
      <c r="DY1558" s="226"/>
      <c r="DZ1558" s="226"/>
      <c r="EA1558" s="226"/>
      <c r="EB1558" s="226"/>
      <c r="EC1558" s="226"/>
      <c r="ED1558" s="226"/>
      <c r="EE1558" s="226"/>
      <c r="EF1558" s="226"/>
      <c r="EG1558" s="226"/>
      <c r="EH1558" s="226"/>
      <c r="EI1558" s="226"/>
      <c r="EJ1558" s="226"/>
      <c r="EK1558" s="226"/>
      <c r="EL1558" s="226"/>
      <c r="EM1558" s="226"/>
      <c r="EN1558" s="226"/>
      <c r="EO1558" s="226"/>
      <c r="EP1558" s="226"/>
      <c r="EQ1558" s="226"/>
      <c r="ER1558" s="226"/>
      <c r="ES1558" s="226"/>
      <c r="ET1558" s="226"/>
      <c r="EU1558" s="226"/>
      <c r="EV1558" s="226"/>
      <c r="EW1558" s="226"/>
      <c r="EX1558" s="226"/>
      <c r="EY1558" s="226"/>
      <c r="EZ1558" s="226"/>
      <c r="FA1558" s="226"/>
      <c r="FB1558" s="226"/>
      <c r="FC1558" s="226"/>
      <c r="FD1558" s="226"/>
      <c r="FE1558" s="226"/>
      <c r="FF1558" s="226"/>
      <c r="FG1558" s="226"/>
      <c r="FH1558" s="226"/>
      <c r="FI1558" s="226"/>
      <c r="FJ1558" s="226"/>
      <c r="FK1558" s="226"/>
      <c r="FL1558" s="226"/>
      <c r="FM1558" s="226"/>
      <c r="FN1558" s="226"/>
      <c r="FO1558" s="226"/>
      <c r="FP1558" s="226"/>
      <c r="FQ1558" s="226"/>
      <c r="FR1558" s="226"/>
      <c r="FS1558" s="226"/>
      <c r="FT1558" s="226"/>
      <c r="FU1558" s="226"/>
      <c r="FV1558" s="226"/>
      <c r="FW1558" s="226"/>
      <c r="FX1558" s="226"/>
      <c r="FY1558" s="226"/>
      <c r="FZ1558" s="226"/>
      <c r="GA1558" s="226"/>
      <c r="GB1558" s="226"/>
      <c r="GC1558" s="226"/>
      <c r="GD1558" s="226"/>
      <c r="GE1558" s="226"/>
      <c r="GF1558" s="226"/>
      <c r="GG1558" s="226"/>
      <c r="GH1558" s="226"/>
      <c r="GI1558" s="226"/>
      <c r="GJ1558" s="226"/>
      <c r="GK1558" s="226"/>
      <c r="GL1558" s="226"/>
      <c r="GM1558" s="226"/>
      <c r="GN1558" s="226"/>
      <c r="GO1558" s="226"/>
      <c r="GP1558" s="226"/>
      <c r="GQ1558" s="226"/>
      <c r="GR1558" s="226"/>
      <c r="GS1558" s="226"/>
      <c r="GT1558" s="226"/>
      <c r="GU1558" s="226"/>
      <c r="GV1558" s="226"/>
      <c r="GW1558" s="226"/>
      <c r="GX1558" s="226"/>
      <c r="GY1558" s="226"/>
      <c r="GZ1558" s="226"/>
      <c r="HA1558" s="226"/>
      <c r="HB1558" s="226"/>
      <c r="HC1558" s="226"/>
      <c r="HD1558" s="226"/>
      <c r="HE1558" s="226"/>
      <c r="HF1558" s="226"/>
      <c r="HG1558" s="226"/>
      <c r="HH1558" s="226"/>
      <c r="HI1558" s="226"/>
      <c r="HJ1558" s="226"/>
      <c r="HK1558" s="226"/>
      <c r="HL1558" s="226"/>
      <c r="HM1558" s="226"/>
      <c r="HN1558" s="226"/>
      <c r="HO1558" s="226"/>
      <c r="HP1558" s="226"/>
      <c r="HQ1558" s="226"/>
      <c r="HR1558" s="226"/>
      <c r="HS1558" s="226"/>
      <c r="HT1558" s="226"/>
      <c r="HU1558" s="226"/>
      <c r="HV1558" s="226"/>
      <c r="HW1558" s="226"/>
      <c r="HX1558" s="226"/>
      <c r="HY1558" s="226"/>
      <c r="HZ1558" s="226"/>
      <c r="IA1558" s="226"/>
      <c r="IB1558" s="226"/>
      <c r="IC1558" s="226"/>
      <c r="ID1558" s="226"/>
      <c r="IE1558" s="226"/>
      <c r="IF1558" s="226"/>
      <c r="IG1558" s="226"/>
      <c r="IH1558" s="226"/>
      <c r="II1558" s="226"/>
      <c r="IJ1558" s="226"/>
      <c r="IK1558" s="226"/>
      <c r="IL1558" s="226"/>
      <c r="IM1558" s="226"/>
    </row>
    <row r="1559" spans="1:252" s="227" customFormat="1" ht="33.6">
      <c r="A1559" s="323"/>
      <c r="B1559" s="198"/>
      <c r="C1559" s="329"/>
      <c r="D1559" s="207"/>
      <c r="E1559" s="199" t="s">
        <v>1178</v>
      </c>
      <c r="F1559" s="199"/>
      <c r="G1559" s="199"/>
      <c r="H1559" s="208"/>
      <c r="I1559" s="207"/>
      <c r="J1559" s="178"/>
      <c r="K1559" s="226"/>
      <c r="L1559" s="226"/>
      <c r="M1559" s="179">
        <f>IF(E1559="","",SUBTOTAL(3,$E$5:E1559))</f>
        <v>1321</v>
      </c>
      <c r="N1559" s="226"/>
      <c r="O1559" s="226"/>
      <c r="P1559" s="226"/>
      <c r="Q1559" s="226"/>
      <c r="R1559" s="226"/>
      <c r="S1559" s="226"/>
      <c r="T1559" s="226"/>
      <c r="U1559" s="226"/>
      <c r="V1559" s="226"/>
      <c r="W1559" s="226"/>
      <c r="X1559" s="226"/>
      <c r="Y1559" s="226"/>
      <c r="Z1559" s="226"/>
      <c r="AA1559" s="226"/>
      <c r="AB1559" s="226"/>
      <c r="AC1559" s="226"/>
      <c r="AD1559" s="226"/>
      <c r="AE1559" s="226"/>
      <c r="AF1559" s="226"/>
      <c r="AG1559" s="226"/>
      <c r="AH1559" s="226"/>
      <c r="AI1559" s="226"/>
      <c r="AJ1559" s="226"/>
      <c r="AK1559" s="226"/>
      <c r="AL1559" s="226"/>
      <c r="AM1559" s="226"/>
      <c r="AN1559" s="226"/>
      <c r="AO1559" s="226"/>
      <c r="AP1559" s="226"/>
      <c r="AQ1559" s="226"/>
      <c r="AR1559" s="226"/>
      <c r="AS1559" s="226"/>
      <c r="AT1559" s="226"/>
      <c r="AU1559" s="226"/>
      <c r="AV1559" s="226"/>
      <c r="AW1559" s="226"/>
      <c r="AX1559" s="226"/>
      <c r="AY1559" s="226"/>
      <c r="AZ1559" s="226"/>
      <c r="BA1559" s="226"/>
      <c r="BB1559" s="226"/>
      <c r="BC1559" s="226"/>
      <c r="BD1559" s="226"/>
      <c r="BE1559" s="226"/>
      <c r="BF1559" s="226"/>
      <c r="BG1559" s="226"/>
      <c r="BH1559" s="226"/>
      <c r="BI1559" s="226"/>
      <c r="BJ1559" s="226"/>
      <c r="BK1559" s="226"/>
      <c r="BL1559" s="226"/>
      <c r="BM1559" s="226"/>
      <c r="BN1559" s="226"/>
      <c r="BO1559" s="226"/>
      <c r="BP1559" s="226"/>
      <c r="BQ1559" s="226"/>
      <c r="BR1559" s="226"/>
      <c r="BS1559" s="226"/>
      <c r="BT1559" s="226"/>
      <c r="BU1559" s="226"/>
      <c r="BV1559" s="226"/>
      <c r="BW1559" s="226"/>
      <c r="BX1559" s="226"/>
      <c r="BY1559" s="226"/>
      <c r="BZ1559" s="226"/>
      <c r="CA1559" s="226"/>
      <c r="CB1559" s="226"/>
      <c r="CC1559" s="226"/>
      <c r="CD1559" s="226"/>
      <c r="CE1559" s="226"/>
      <c r="CF1559" s="226"/>
      <c r="CG1559" s="226"/>
      <c r="CH1559" s="226"/>
      <c r="CI1559" s="226"/>
      <c r="CJ1559" s="226"/>
      <c r="CK1559" s="226"/>
      <c r="CL1559" s="226"/>
      <c r="CM1559" s="226"/>
      <c r="CN1559" s="226"/>
      <c r="CO1559" s="226"/>
      <c r="CP1559" s="226"/>
      <c r="CQ1559" s="226"/>
      <c r="CR1559" s="226"/>
      <c r="CS1559" s="226"/>
      <c r="CT1559" s="226"/>
      <c r="CU1559" s="226"/>
      <c r="CV1559" s="226"/>
      <c r="CW1559" s="226"/>
      <c r="CX1559" s="226"/>
      <c r="CY1559" s="226"/>
      <c r="CZ1559" s="226"/>
      <c r="DA1559" s="226"/>
      <c r="DB1559" s="226"/>
      <c r="DC1559" s="226"/>
      <c r="DD1559" s="226"/>
      <c r="DE1559" s="226"/>
      <c r="DF1559" s="226"/>
      <c r="DG1559" s="226"/>
      <c r="DH1559" s="226"/>
      <c r="DI1559" s="226"/>
      <c r="DJ1559" s="226"/>
      <c r="DK1559" s="226"/>
      <c r="DL1559" s="226"/>
      <c r="DM1559" s="226"/>
      <c r="DN1559" s="226"/>
      <c r="DO1559" s="226"/>
      <c r="DP1559" s="226"/>
      <c r="DQ1559" s="226"/>
      <c r="DR1559" s="226"/>
      <c r="DS1559" s="226"/>
      <c r="DT1559" s="226"/>
      <c r="DU1559" s="226"/>
      <c r="DV1559" s="226"/>
      <c r="DW1559" s="226"/>
      <c r="DX1559" s="226"/>
      <c r="DY1559" s="226"/>
      <c r="DZ1559" s="226"/>
      <c r="EA1559" s="226"/>
      <c r="EB1559" s="226"/>
      <c r="EC1559" s="226"/>
      <c r="ED1559" s="226"/>
      <c r="EE1559" s="226"/>
      <c r="EF1559" s="226"/>
      <c r="EG1559" s="226"/>
      <c r="EH1559" s="226"/>
      <c r="EI1559" s="226"/>
      <c r="EJ1559" s="226"/>
      <c r="EK1559" s="226"/>
      <c r="EL1559" s="226"/>
      <c r="EM1559" s="226"/>
      <c r="EN1559" s="226"/>
      <c r="EO1559" s="226"/>
      <c r="EP1559" s="226"/>
      <c r="EQ1559" s="226"/>
      <c r="ER1559" s="226"/>
      <c r="ES1559" s="226"/>
      <c r="ET1559" s="226"/>
      <c r="EU1559" s="226"/>
      <c r="EV1559" s="226"/>
      <c r="EW1559" s="226"/>
      <c r="EX1559" s="226"/>
      <c r="EY1559" s="226"/>
      <c r="EZ1559" s="226"/>
      <c r="FA1559" s="226"/>
      <c r="FB1559" s="226"/>
      <c r="FC1559" s="226"/>
      <c r="FD1559" s="226"/>
      <c r="FE1559" s="226"/>
      <c r="FF1559" s="226"/>
      <c r="FG1559" s="226"/>
      <c r="FH1559" s="226"/>
      <c r="FI1559" s="226"/>
      <c r="FJ1559" s="226"/>
      <c r="FK1559" s="226"/>
      <c r="FL1559" s="226"/>
      <c r="FM1559" s="226"/>
      <c r="FN1559" s="226"/>
      <c r="FO1559" s="226"/>
      <c r="FP1559" s="226"/>
      <c r="FQ1559" s="226"/>
      <c r="FR1559" s="226"/>
      <c r="FS1559" s="226"/>
      <c r="FT1559" s="226"/>
      <c r="FU1559" s="226"/>
      <c r="FV1559" s="226"/>
      <c r="FW1559" s="226"/>
      <c r="FX1559" s="226"/>
      <c r="FY1559" s="226"/>
      <c r="FZ1559" s="226"/>
      <c r="GA1559" s="226"/>
      <c r="GB1559" s="226"/>
      <c r="GC1559" s="226"/>
      <c r="GD1559" s="226"/>
      <c r="GE1559" s="226"/>
      <c r="GF1559" s="226"/>
      <c r="GG1559" s="226"/>
      <c r="GH1559" s="226"/>
      <c r="GI1559" s="226"/>
      <c r="GJ1559" s="226"/>
      <c r="GK1559" s="226"/>
      <c r="GL1559" s="226"/>
      <c r="GM1559" s="226"/>
      <c r="GN1559" s="226"/>
      <c r="GO1559" s="226"/>
      <c r="GP1559" s="226"/>
      <c r="GQ1559" s="226"/>
      <c r="GR1559" s="226"/>
      <c r="GS1559" s="226"/>
      <c r="GT1559" s="226"/>
      <c r="GU1559" s="226"/>
      <c r="GV1559" s="226"/>
      <c r="GW1559" s="226"/>
      <c r="GX1559" s="226"/>
      <c r="GY1559" s="226"/>
      <c r="GZ1559" s="226"/>
      <c r="HA1559" s="226"/>
      <c r="HB1559" s="226"/>
      <c r="HC1559" s="226"/>
      <c r="HD1559" s="226"/>
      <c r="HE1559" s="226"/>
      <c r="HF1559" s="226"/>
      <c r="HG1559" s="226"/>
      <c r="HH1559" s="226"/>
      <c r="HI1559" s="226"/>
      <c r="HJ1559" s="226"/>
      <c r="HK1559" s="226"/>
      <c r="HL1559" s="226"/>
      <c r="HM1559" s="226"/>
      <c r="HN1559" s="226"/>
      <c r="HO1559" s="226"/>
      <c r="HP1559" s="226"/>
      <c r="HQ1559" s="226"/>
      <c r="HR1559" s="226"/>
      <c r="HS1559" s="226"/>
      <c r="HT1559" s="226"/>
      <c r="HU1559" s="226"/>
      <c r="HV1559" s="226"/>
      <c r="HW1559" s="226"/>
      <c r="HX1559" s="226"/>
      <c r="HY1559" s="226"/>
      <c r="HZ1559" s="226"/>
      <c r="IA1559" s="226"/>
      <c r="IB1559" s="226"/>
      <c r="IC1559" s="226"/>
      <c r="ID1559" s="226"/>
      <c r="IE1559" s="226"/>
      <c r="IF1559" s="226"/>
      <c r="IG1559" s="226"/>
      <c r="IH1559" s="226"/>
      <c r="II1559" s="226"/>
      <c r="IJ1559" s="226"/>
      <c r="IK1559" s="226"/>
      <c r="IL1559" s="226"/>
      <c r="IM1559" s="226"/>
    </row>
    <row r="1560" spans="1:252" s="227" customFormat="1">
      <c r="A1560" s="323"/>
      <c r="B1560" s="198"/>
      <c r="C1560" s="329"/>
      <c r="D1560" s="207"/>
      <c r="E1560" s="199" t="s">
        <v>1179</v>
      </c>
      <c r="F1560" s="199"/>
      <c r="G1560" s="199"/>
      <c r="H1560" s="208"/>
      <c r="I1560" s="207"/>
      <c r="J1560" s="178"/>
      <c r="K1560" s="226"/>
      <c r="L1560" s="226"/>
      <c r="M1560" s="179">
        <f>IF(E1560="","",SUBTOTAL(3,$E$5:E1560))</f>
        <v>1322</v>
      </c>
      <c r="N1560" s="226"/>
      <c r="O1560" s="226"/>
      <c r="P1560" s="226"/>
      <c r="Q1560" s="226"/>
      <c r="R1560" s="226"/>
      <c r="S1560" s="226"/>
      <c r="T1560" s="226"/>
      <c r="U1560" s="226"/>
      <c r="V1560" s="226"/>
      <c r="W1560" s="226"/>
      <c r="X1560" s="226"/>
      <c r="Y1560" s="226"/>
      <c r="Z1560" s="226"/>
      <c r="AA1560" s="226"/>
      <c r="AB1560" s="226"/>
      <c r="AC1560" s="226"/>
      <c r="AD1560" s="226"/>
      <c r="AE1560" s="226"/>
      <c r="AF1560" s="226"/>
      <c r="AG1560" s="226"/>
      <c r="AH1560" s="226"/>
      <c r="AI1560" s="226"/>
      <c r="AJ1560" s="226"/>
      <c r="AK1560" s="226"/>
      <c r="AL1560" s="226"/>
      <c r="AM1560" s="226"/>
      <c r="AN1560" s="226"/>
      <c r="AO1560" s="226"/>
      <c r="AP1560" s="226"/>
      <c r="AQ1560" s="226"/>
      <c r="AR1560" s="226"/>
      <c r="AS1560" s="226"/>
      <c r="AT1560" s="226"/>
      <c r="AU1560" s="226"/>
      <c r="AV1560" s="226"/>
      <c r="AW1560" s="226"/>
      <c r="AX1560" s="226"/>
      <c r="AY1560" s="226"/>
      <c r="AZ1560" s="226"/>
      <c r="BA1560" s="226"/>
      <c r="BB1560" s="226"/>
      <c r="BC1560" s="226"/>
      <c r="BD1560" s="226"/>
      <c r="BE1560" s="226"/>
      <c r="BF1560" s="226"/>
      <c r="BG1560" s="226"/>
      <c r="BH1560" s="226"/>
      <c r="BI1560" s="226"/>
      <c r="BJ1560" s="226"/>
      <c r="BK1560" s="226"/>
      <c r="BL1560" s="226"/>
      <c r="BM1560" s="226"/>
      <c r="BN1560" s="226"/>
      <c r="BO1560" s="226"/>
      <c r="BP1560" s="226"/>
      <c r="BQ1560" s="226"/>
      <c r="BR1560" s="226"/>
      <c r="BS1560" s="226"/>
      <c r="BT1560" s="226"/>
      <c r="BU1560" s="226"/>
      <c r="BV1560" s="226"/>
      <c r="BW1560" s="226"/>
      <c r="BX1560" s="226"/>
      <c r="BY1560" s="226"/>
      <c r="BZ1560" s="226"/>
      <c r="CA1560" s="226"/>
      <c r="CB1560" s="226"/>
      <c r="CC1560" s="226"/>
      <c r="CD1560" s="226"/>
      <c r="CE1560" s="226"/>
      <c r="CF1560" s="226"/>
      <c r="CG1560" s="226"/>
      <c r="CH1560" s="226"/>
      <c r="CI1560" s="226"/>
      <c r="CJ1560" s="226"/>
      <c r="CK1560" s="226"/>
      <c r="CL1560" s="226"/>
      <c r="CM1560" s="226"/>
      <c r="CN1560" s="226"/>
      <c r="CO1560" s="226"/>
      <c r="CP1560" s="226"/>
      <c r="CQ1560" s="226"/>
      <c r="CR1560" s="226"/>
      <c r="CS1560" s="226"/>
      <c r="CT1560" s="226"/>
      <c r="CU1560" s="226"/>
      <c r="CV1560" s="226"/>
      <c r="CW1560" s="226"/>
      <c r="CX1560" s="226"/>
      <c r="CY1560" s="226"/>
      <c r="CZ1560" s="226"/>
      <c r="DA1560" s="226"/>
      <c r="DB1560" s="226"/>
      <c r="DC1560" s="226"/>
      <c r="DD1560" s="226"/>
      <c r="DE1560" s="226"/>
      <c r="DF1560" s="226"/>
      <c r="DG1560" s="226"/>
      <c r="DH1560" s="226"/>
      <c r="DI1560" s="226"/>
      <c r="DJ1560" s="226"/>
      <c r="DK1560" s="226"/>
      <c r="DL1560" s="226"/>
      <c r="DM1560" s="226"/>
      <c r="DN1560" s="226"/>
      <c r="DO1560" s="226"/>
      <c r="DP1560" s="226"/>
      <c r="DQ1560" s="226"/>
      <c r="DR1560" s="226"/>
      <c r="DS1560" s="226"/>
      <c r="DT1560" s="226"/>
      <c r="DU1560" s="226"/>
      <c r="DV1560" s="226"/>
      <c r="DW1560" s="226"/>
      <c r="DX1560" s="226"/>
      <c r="DY1560" s="226"/>
      <c r="DZ1560" s="226"/>
      <c r="EA1560" s="226"/>
      <c r="EB1560" s="226"/>
      <c r="EC1560" s="226"/>
      <c r="ED1560" s="226"/>
      <c r="EE1560" s="226"/>
      <c r="EF1560" s="226"/>
      <c r="EG1560" s="226"/>
      <c r="EH1560" s="226"/>
      <c r="EI1560" s="226"/>
      <c r="EJ1560" s="226"/>
      <c r="EK1560" s="226"/>
      <c r="EL1560" s="226"/>
      <c r="EM1560" s="226"/>
      <c r="EN1560" s="226"/>
      <c r="EO1560" s="226"/>
      <c r="EP1560" s="226"/>
      <c r="EQ1560" s="226"/>
      <c r="ER1560" s="226"/>
      <c r="ES1560" s="226"/>
      <c r="ET1560" s="226"/>
      <c r="EU1560" s="226"/>
      <c r="EV1560" s="226"/>
      <c r="EW1560" s="226"/>
      <c r="EX1560" s="226"/>
      <c r="EY1560" s="226"/>
      <c r="EZ1560" s="226"/>
      <c r="FA1560" s="226"/>
      <c r="FB1560" s="226"/>
      <c r="FC1560" s="226"/>
      <c r="FD1560" s="226"/>
      <c r="FE1560" s="226"/>
      <c r="FF1560" s="226"/>
      <c r="FG1560" s="226"/>
      <c r="FH1560" s="226"/>
      <c r="FI1560" s="226"/>
      <c r="FJ1560" s="226"/>
      <c r="FK1560" s="226"/>
      <c r="FL1560" s="226"/>
      <c r="FM1560" s="226"/>
      <c r="FN1560" s="226"/>
      <c r="FO1560" s="226"/>
      <c r="FP1560" s="226"/>
      <c r="FQ1560" s="226"/>
      <c r="FR1560" s="226"/>
      <c r="FS1560" s="226"/>
      <c r="FT1560" s="226"/>
      <c r="FU1560" s="226"/>
      <c r="FV1560" s="226"/>
      <c r="FW1560" s="226"/>
      <c r="FX1560" s="226"/>
      <c r="FY1560" s="226"/>
      <c r="FZ1560" s="226"/>
      <c r="GA1560" s="226"/>
      <c r="GB1560" s="226"/>
      <c r="GC1560" s="226"/>
      <c r="GD1560" s="226"/>
      <c r="GE1560" s="226"/>
      <c r="GF1560" s="226"/>
      <c r="GG1560" s="226"/>
      <c r="GH1560" s="226"/>
      <c r="GI1560" s="226"/>
      <c r="GJ1560" s="226"/>
      <c r="GK1560" s="226"/>
      <c r="GL1560" s="226"/>
      <c r="GM1560" s="226"/>
      <c r="GN1560" s="226"/>
      <c r="GO1560" s="226"/>
      <c r="GP1560" s="226"/>
      <c r="GQ1560" s="226"/>
      <c r="GR1560" s="226"/>
      <c r="GS1560" s="226"/>
      <c r="GT1560" s="226"/>
      <c r="GU1560" s="226"/>
      <c r="GV1560" s="226"/>
      <c r="GW1560" s="226"/>
      <c r="GX1560" s="226"/>
      <c r="GY1560" s="226"/>
      <c r="GZ1560" s="226"/>
      <c r="HA1560" s="226"/>
      <c r="HB1560" s="226"/>
      <c r="HC1560" s="226"/>
      <c r="HD1560" s="226"/>
      <c r="HE1560" s="226"/>
      <c r="HF1560" s="226"/>
      <c r="HG1560" s="226"/>
      <c r="HH1560" s="226"/>
      <c r="HI1560" s="226"/>
      <c r="HJ1560" s="226"/>
      <c r="HK1560" s="226"/>
      <c r="HL1560" s="226"/>
      <c r="HM1560" s="226"/>
      <c r="HN1560" s="226"/>
      <c r="HO1560" s="226"/>
      <c r="HP1560" s="226"/>
      <c r="HQ1560" s="226"/>
      <c r="HR1560" s="226"/>
      <c r="HS1560" s="226"/>
      <c r="HT1560" s="226"/>
      <c r="HU1560" s="226"/>
      <c r="HV1560" s="226"/>
      <c r="HW1560" s="226"/>
      <c r="HX1560" s="226"/>
      <c r="HY1560" s="226"/>
      <c r="HZ1560" s="226"/>
      <c r="IA1560" s="226"/>
      <c r="IB1560" s="226"/>
      <c r="IC1560" s="226"/>
      <c r="ID1560" s="226"/>
      <c r="IE1560" s="226"/>
      <c r="IF1560" s="226"/>
      <c r="IG1560" s="226"/>
      <c r="IH1560" s="226"/>
      <c r="II1560" s="226"/>
      <c r="IJ1560" s="226"/>
      <c r="IK1560" s="226"/>
      <c r="IL1560" s="226"/>
      <c r="IM1560" s="226"/>
    </row>
    <row r="1561" spans="1:252" s="227" customFormat="1">
      <c r="A1561" s="323"/>
      <c r="B1561" s="198"/>
      <c r="C1561" s="329"/>
      <c r="D1561" s="207"/>
      <c r="E1561" s="199" t="s">
        <v>1180</v>
      </c>
      <c r="F1561" s="199"/>
      <c r="G1561" s="199"/>
      <c r="H1561" s="208"/>
      <c r="I1561" s="207"/>
      <c r="J1561" s="178"/>
      <c r="K1561" s="226"/>
      <c r="L1561" s="226"/>
      <c r="M1561" s="179">
        <f>IF(E1561="","",SUBTOTAL(3,$E$5:E1561))</f>
        <v>1323</v>
      </c>
      <c r="N1561" s="226"/>
      <c r="O1561" s="226"/>
      <c r="P1561" s="226"/>
      <c r="Q1561" s="226"/>
      <c r="R1561" s="226"/>
      <c r="S1561" s="226"/>
      <c r="T1561" s="226"/>
      <c r="U1561" s="226"/>
      <c r="V1561" s="226"/>
      <c r="W1561" s="226"/>
      <c r="X1561" s="226"/>
      <c r="Y1561" s="226"/>
      <c r="Z1561" s="226"/>
      <c r="AA1561" s="226"/>
      <c r="AB1561" s="226"/>
      <c r="AC1561" s="226"/>
      <c r="AD1561" s="226"/>
      <c r="AE1561" s="226"/>
      <c r="AF1561" s="226"/>
      <c r="AG1561" s="226"/>
      <c r="AH1561" s="226"/>
      <c r="AI1561" s="226"/>
      <c r="AJ1561" s="226"/>
      <c r="AK1561" s="226"/>
      <c r="AL1561" s="226"/>
      <c r="AM1561" s="226"/>
      <c r="AN1561" s="226"/>
      <c r="AO1561" s="226"/>
      <c r="AP1561" s="226"/>
      <c r="AQ1561" s="226"/>
      <c r="AR1561" s="226"/>
      <c r="AS1561" s="226"/>
      <c r="AT1561" s="226"/>
      <c r="AU1561" s="226"/>
      <c r="AV1561" s="226"/>
      <c r="AW1561" s="226"/>
      <c r="AX1561" s="226"/>
      <c r="AY1561" s="226"/>
      <c r="AZ1561" s="226"/>
      <c r="BA1561" s="226"/>
      <c r="BB1561" s="226"/>
      <c r="BC1561" s="226"/>
      <c r="BD1561" s="226"/>
      <c r="BE1561" s="226"/>
      <c r="BF1561" s="226"/>
      <c r="BG1561" s="226"/>
      <c r="BH1561" s="226"/>
      <c r="BI1561" s="226"/>
      <c r="BJ1561" s="226"/>
      <c r="BK1561" s="226"/>
      <c r="BL1561" s="226"/>
      <c r="BM1561" s="226"/>
      <c r="BN1561" s="226"/>
      <c r="BO1561" s="226"/>
      <c r="BP1561" s="226"/>
      <c r="BQ1561" s="226"/>
      <c r="BR1561" s="226"/>
      <c r="BS1561" s="226"/>
      <c r="BT1561" s="226"/>
      <c r="BU1561" s="226"/>
      <c r="BV1561" s="226"/>
      <c r="BW1561" s="226"/>
      <c r="BX1561" s="226"/>
      <c r="BY1561" s="226"/>
      <c r="BZ1561" s="226"/>
      <c r="CA1561" s="226"/>
      <c r="CB1561" s="226"/>
      <c r="CC1561" s="226"/>
      <c r="CD1561" s="226"/>
      <c r="CE1561" s="226"/>
      <c r="CF1561" s="226"/>
      <c r="CG1561" s="226"/>
      <c r="CH1561" s="226"/>
      <c r="CI1561" s="226"/>
      <c r="CJ1561" s="226"/>
      <c r="CK1561" s="226"/>
      <c r="CL1561" s="226"/>
      <c r="CM1561" s="226"/>
      <c r="CN1561" s="226"/>
      <c r="CO1561" s="226"/>
      <c r="CP1561" s="226"/>
      <c r="CQ1561" s="226"/>
      <c r="CR1561" s="226"/>
      <c r="CS1561" s="226"/>
      <c r="CT1561" s="226"/>
      <c r="CU1561" s="226"/>
      <c r="CV1561" s="226"/>
      <c r="CW1561" s="226"/>
      <c r="CX1561" s="226"/>
      <c r="CY1561" s="226"/>
      <c r="CZ1561" s="226"/>
      <c r="DA1561" s="226"/>
      <c r="DB1561" s="226"/>
      <c r="DC1561" s="226"/>
      <c r="DD1561" s="226"/>
      <c r="DE1561" s="226"/>
      <c r="DF1561" s="226"/>
      <c r="DG1561" s="226"/>
      <c r="DH1561" s="226"/>
      <c r="DI1561" s="226"/>
      <c r="DJ1561" s="226"/>
      <c r="DK1561" s="226"/>
      <c r="DL1561" s="226"/>
      <c r="DM1561" s="226"/>
      <c r="DN1561" s="226"/>
      <c r="DO1561" s="226"/>
      <c r="DP1561" s="226"/>
      <c r="DQ1561" s="226"/>
      <c r="DR1561" s="226"/>
      <c r="DS1561" s="226"/>
      <c r="DT1561" s="226"/>
      <c r="DU1561" s="226"/>
      <c r="DV1561" s="226"/>
      <c r="DW1561" s="226"/>
      <c r="DX1561" s="226"/>
      <c r="DY1561" s="226"/>
      <c r="DZ1561" s="226"/>
      <c r="EA1561" s="226"/>
      <c r="EB1561" s="226"/>
      <c r="EC1561" s="226"/>
      <c r="ED1561" s="226"/>
      <c r="EE1561" s="226"/>
      <c r="EF1561" s="226"/>
      <c r="EG1561" s="226"/>
      <c r="EH1561" s="226"/>
      <c r="EI1561" s="226"/>
      <c r="EJ1561" s="226"/>
      <c r="EK1561" s="226"/>
      <c r="EL1561" s="226"/>
      <c r="EM1561" s="226"/>
      <c r="EN1561" s="226"/>
      <c r="EO1561" s="226"/>
      <c r="EP1561" s="226"/>
      <c r="EQ1561" s="226"/>
      <c r="ER1561" s="226"/>
      <c r="ES1561" s="226"/>
      <c r="ET1561" s="226"/>
      <c r="EU1561" s="226"/>
      <c r="EV1561" s="226"/>
      <c r="EW1561" s="226"/>
      <c r="EX1561" s="226"/>
      <c r="EY1561" s="226"/>
      <c r="EZ1561" s="226"/>
      <c r="FA1561" s="226"/>
      <c r="FB1561" s="226"/>
      <c r="FC1561" s="226"/>
      <c r="FD1561" s="226"/>
      <c r="FE1561" s="226"/>
      <c r="FF1561" s="226"/>
      <c r="FG1561" s="226"/>
      <c r="FH1561" s="226"/>
      <c r="FI1561" s="226"/>
      <c r="FJ1561" s="226"/>
      <c r="FK1561" s="226"/>
      <c r="FL1561" s="226"/>
      <c r="FM1561" s="226"/>
      <c r="FN1561" s="226"/>
      <c r="FO1561" s="226"/>
      <c r="FP1561" s="226"/>
      <c r="FQ1561" s="226"/>
      <c r="FR1561" s="226"/>
      <c r="FS1561" s="226"/>
      <c r="FT1561" s="226"/>
      <c r="FU1561" s="226"/>
      <c r="FV1561" s="226"/>
      <c r="FW1561" s="226"/>
      <c r="FX1561" s="226"/>
      <c r="FY1561" s="226"/>
      <c r="FZ1561" s="226"/>
      <c r="GA1561" s="226"/>
      <c r="GB1561" s="226"/>
      <c r="GC1561" s="226"/>
      <c r="GD1561" s="226"/>
      <c r="GE1561" s="226"/>
      <c r="GF1561" s="226"/>
      <c r="GG1561" s="226"/>
      <c r="GH1561" s="226"/>
      <c r="GI1561" s="226"/>
      <c r="GJ1561" s="226"/>
      <c r="GK1561" s="226"/>
      <c r="GL1561" s="226"/>
      <c r="GM1561" s="226"/>
      <c r="GN1561" s="226"/>
      <c r="GO1561" s="226"/>
      <c r="GP1561" s="226"/>
      <c r="GQ1561" s="226"/>
      <c r="GR1561" s="226"/>
      <c r="GS1561" s="226"/>
      <c r="GT1561" s="226"/>
      <c r="GU1561" s="226"/>
      <c r="GV1561" s="226"/>
      <c r="GW1561" s="226"/>
      <c r="GX1561" s="226"/>
      <c r="GY1561" s="226"/>
      <c r="GZ1561" s="226"/>
      <c r="HA1561" s="226"/>
      <c r="HB1561" s="226"/>
      <c r="HC1561" s="226"/>
      <c r="HD1561" s="226"/>
      <c r="HE1561" s="226"/>
      <c r="HF1561" s="226"/>
      <c r="HG1561" s="226"/>
      <c r="HH1561" s="226"/>
      <c r="HI1561" s="226"/>
      <c r="HJ1561" s="226"/>
      <c r="HK1561" s="226"/>
      <c r="HL1561" s="226"/>
      <c r="HM1561" s="226"/>
      <c r="HN1561" s="226"/>
      <c r="HO1561" s="226"/>
      <c r="HP1561" s="226"/>
      <c r="HQ1561" s="226"/>
      <c r="HR1561" s="226"/>
      <c r="HS1561" s="226"/>
      <c r="HT1561" s="226"/>
      <c r="HU1561" s="226"/>
      <c r="HV1561" s="226"/>
      <c r="HW1561" s="226"/>
      <c r="HX1561" s="226"/>
      <c r="HY1561" s="226"/>
      <c r="HZ1561" s="226"/>
      <c r="IA1561" s="226"/>
      <c r="IB1561" s="226"/>
      <c r="IC1561" s="226"/>
      <c r="ID1561" s="226"/>
      <c r="IE1561" s="226"/>
      <c r="IF1561" s="226"/>
      <c r="IG1561" s="226"/>
      <c r="IH1561" s="226"/>
      <c r="II1561" s="226"/>
      <c r="IJ1561" s="226"/>
      <c r="IK1561" s="226"/>
      <c r="IL1561" s="226"/>
      <c r="IM1561" s="226"/>
    </row>
    <row r="1562" spans="1:252" s="227" customFormat="1" ht="33.6">
      <c r="A1562" s="321" t="s">
        <v>1181</v>
      </c>
      <c r="B1562" s="219" t="s">
        <v>1182</v>
      </c>
      <c r="C1562" s="218"/>
      <c r="D1562" s="218"/>
      <c r="E1562" s="219"/>
      <c r="F1562" s="219"/>
      <c r="G1562" s="218"/>
      <c r="H1562" s="219"/>
      <c r="I1562" s="219"/>
      <c r="J1562" s="226"/>
      <c r="K1562" s="226"/>
      <c r="L1562" s="226"/>
      <c r="M1562" s="179" t="str">
        <f>IF(E1562="","",SUBTOTAL(3,$E$5:E1562))</f>
        <v/>
      </c>
      <c r="N1562" s="226"/>
      <c r="O1562" s="226"/>
      <c r="P1562" s="226"/>
      <c r="Q1562" s="226"/>
      <c r="R1562" s="226"/>
      <c r="S1562" s="226"/>
      <c r="T1562" s="226"/>
      <c r="U1562" s="226"/>
      <c r="V1562" s="226"/>
      <c r="W1562" s="226"/>
      <c r="X1562" s="226"/>
      <c r="Y1562" s="226"/>
      <c r="Z1562" s="226"/>
      <c r="AA1562" s="226"/>
      <c r="AB1562" s="226"/>
      <c r="AC1562" s="226"/>
      <c r="AD1562" s="226"/>
      <c r="AE1562" s="226"/>
      <c r="AF1562" s="226"/>
      <c r="AG1562" s="226"/>
      <c r="AH1562" s="226"/>
      <c r="AI1562" s="226"/>
      <c r="AJ1562" s="226"/>
      <c r="AK1562" s="226"/>
      <c r="AL1562" s="226"/>
      <c r="AM1562" s="226"/>
      <c r="AN1562" s="226"/>
      <c r="AO1562" s="226"/>
      <c r="AP1562" s="226"/>
      <c r="AQ1562" s="226"/>
      <c r="AR1562" s="226"/>
      <c r="AS1562" s="226"/>
      <c r="AT1562" s="226"/>
      <c r="AU1562" s="226"/>
      <c r="AV1562" s="226"/>
      <c r="AW1562" s="226"/>
      <c r="AX1562" s="226"/>
      <c r="AY1562" s="226"/>
      <c r="AZ1562" s="226"/>
      <c r="BA1562" s="226"/>
      <c r="BB1562" s="226"/>
      <c r="BC1562" s="226"/>
      <c r="BD1562" s="226"/>
      <c r="BE1562" s="226"/>
      <c r="BF1562" s="226"/>
      <c r="BG1562" s="226"/>
      <c r="BH1562" s="226"/>
      <c r="BI1562" s="226"/>
      <c r="BJ1562" s="226"/>
      <c r="BK1562" s="226"/>
      <c r="BL1562" s="226"/>
      <c r="BM1562" s="226"/>
      <c r="BN1562" s="226"/>
      <c r="BO1562" s="226"/>
      <c r="BP1562" s="226"/>
      <c r="BQ1562" s="226"/>
      <c r="BR1562" s="226"/>
      <c r="BS1562" s="226"/>
      <c r="BT1562" s="226"/>
      <c r="BU1562" s="226"/>
      <c r="BV1562" s="226"/>
      <c r="BW1562" s="226"/>
      <c r="BX1562" s="226"/>
      <c r="BY1562" s="226"/>
      <c r="BZ1562" s="226"/>
      <c r="CA1562" s="226"/>
      <c r="CB1562" s="226"/>
      <c r="CC1562" s="226"/>
      <c r="CD1562" s="226"/>
      <c r="CE1562" s="226"/>
      <c r="CF1562" s="226"/>
      <c r="CG1562" s="226"/>
      <c r="CH1562" s="226"/>
      <c r="CI1562" s="226"/>
      <c r="CJ1562" s="226"/>
      <c r="CK1562" s="226"/>
      <c r="CL1562" s="226"/>
      <c r="CM1562" s="226"/>
      <c r="CN1562" s="226"/>
      <c r="CO1562" s="226"/>
      <c r="CP1562" s="226"/>
      <c r="CQ1562" s="226"/>
      <c r="CR1562" s="226"/>
      <c r="CS1562" s="226"/>
      <c r="CT1562" s="226"/>
      <c r="CU1562" s="226"/>
      <c r="CV1562" s="226"/>
      <c r="CW1562" s="226"/>
      <c r="CX1562" s="226"/>
      <c r="CY1562" s="226"/>
      <c r="CZ1562" s="226"/>
      <c r="DA1562" s="226"/>
      <c r="DB1562" s="226"/>
      <c r="DC1562" s="226"/>
      <c r="DD1562" s="226"/>
      <c r="DE1562" s="226"/>
      <c r="DF1562" s="226"/>
      <c r="DG1562" s="226"/>
      <c r="DH1562" s="226"/>
      <c r="DI1562" s="226"/>
      <c r="DJ1562" s="226"/>
      <c r="DK1562" s="226"/>
      <c r="DL1562" s="226"/>
      <c r="DM1562" s="226"/>
      <c r="DN1562" s="226"/>
      <c r="DO1562" s="226"/>
      <c r="DP1562" s="226"/>
      <c r="DQ1562" s="226"/>
      <c r="DR1562" s="226"/>
      <c r="DS1562" s="226"/>
      <c r="DT1562" s="226"/>
      <c r="DU1562" s="226"/>
      <c r="DV1562" s="226"/>
      <c r="DW1562" s="226"/>
      <c r="DX1562" s="226"/>
      <c r="DY1562" s="226"/>
      <c r="DZ1562" s="226"/>
      <c r="EA1562" s="226"/>
      <c r="EB1562" s="226"/>
      <c r="EC1562" s="226"/>
      <c r="ED1562" s="226"/>
      <c r="EE1562" s="226"/>
      <c r="EF1562" s="226"/>
      <c r="EG1562" s="226"/>
      <c r="EH1562" s="226"/>
      <c r="EI1562" s="226"/>
      <c r="EJ1562" s="226"/>
      <c r="EK1562" s="226"/>
      <c r="EL1562" s="226"/>
      <c r="EM1562" s="226"/>
      <c r="EN1562" s="226"/>
      <c r="EO1562" s="226"/>
      <c r="EP1562" s="226"/>
      <c r="EQ1562" s="226"/>
      <c r="ER1562" s="226"/>
      <c r="ES1562" s="226"/>
      <c r="ET1562" s="226"/>
      <c r="EU1562" s="226"/>
      <c r="EV1562" s="226"/>
      <c r="EW1562" s="226"/>
      <c r="EX1562" s="226"/>
      <c r="EY1562" s="226"/>
      <c r="EZ1562" s="226"/>
      <c r="FA1562" s="226"/>
      <c r="FB1562" s="226"/>
      <c r="FC1562" s="226"/>
      <c r="FD1562" s="226"/>
      <c r="FE1562" s="226"/>
      <c r="FF1562" s="226"/>
      <c r="FG1562" s="226"/>
      <c r="FH1562" s="226"/>
      <c r="FI1562" s="226"/>
      <c r="FJ1562" s="226"/>
      <c r="FK1562" s="226"/>
      <c r="FL1562" s="226"/>
      <c r="FM1562" s="226"/>
      <c r="FN1562" s="226"/>
      <c r="FO1562" s="226"/>
      <c r="FP1562" s="226"/>
      <c r="FQ1562" s="226"/>
      <c r="FR1562" s="226"/>
      <c r="FS1562" s="226"/>
      <c r="FT1562" s="226"/>
      <c r="FU1562" s="226"/>
      <c r="FV1562" s="226"/>
      <c r="FW1562" s="226"/>
      <c r="FX1562" s="226"/>
      <c r="FY1562" s="226"/>
      <c r="FZ1562" s="226"/>
      <c r="GA1562" s="226"/>
      <c r="GB1562" s="226"/>
      <c r="GC1562" s="226"/>
      <c r="GD1562" s="226"/>
      <c r="GE1562" s="226"/>
      <c r="GF1562" s="226"/>
      <c r="GG1562" s="226"/>
      <c r="GH1562" s="226"/>
      <c r="GI1562" s="226"/>
      <c r="GJ1562" s="226"/>
      <c r="GK1562" s="226"/>
      <c r="GL1562" s="226"/>
      <c r="GM1562" s="226"/>
      <c r="GN1562" s="226"/>
      <c r="GO1562" s="226"/>
      <c r="GP1562" s="226"/>
      <c r="GQ1562" s="226"/>
      <c r="GR1562" s="226"/>
      <c r="GS1562" s="226"/>
      <c r="GT1562" s="226"/>
      <c r="GU1562" s="226"/>
      <c r="GV1562" s="226"/>
      <c r="GW1562" s="226"/>
      <c r="GX1562" s="226"/>
      <c r="GY1562" s="226"/>
      <c r="GZ1562" s="226"/>
      <c r="HA1562" s="226"/>
      <c r="HB1562" s="226"/>
      <c r="HC1562" s="226"/>
      <c r="HD1562" s="226"/>
      <c r="HE1562" s="226"/>
      <c r="HF1562" s="226"/>
      <c r="HG1562" s="226"/>
      <c r="HH1562" s="226"/>
      <c r="HI1562" s="226"/>
      <c r="HJ1562" s="226"/>
      <c r="HK1562" s="226"/>
      <c r="HL1562" s="226"/>
      <c r="HM1562" s="226"/>
      <c r="HN1562" s="226"/>
      <c r="HO1562" s="226"/>
      <c r="HP1562" s="226"/>
      <c r="HQ1562" s="226"/>
      <c r="HR1562" s="226"/>
      <c r="HS1562" s="226"/>
      <c r="HT1562" s="226"/>
      <c r="HU1562" s="226"/>
      <c r="HV1562" s="226"/>
      <c r="HW1562" s="226"/>
      <c r="HX1562" s="226"/>
      <c r="HY1562" s="226"/>
      <c r="HZ1562" s="226"/>
      <c r="IA1562" s="226"/>
      <c r="IB1562" s="226"/>
      <c r="IC1562" s="226"/>
      <c r="ID1562" s="226"/>
      <c r="IE1562" s="226"/>
      <c r="IF1562" s="226"/>
      <c r="IG1562" s="226"/>
      <c r="IH1562" s="226"/>
      <c r="II1562" s="226"/>
      <c r="IJ1562" s="226"/>
      <c r="IK1562" s="226"/>
      <c r="IL1562" s="226"/>
      <c r="IM1562" s="226"/>
      <c r="IN1562" s="226"/>
      <c r="IO1562" s="226"/>
      <c r="IP1562" s="226"/>
      <c r="IQ1562" s="226"/>
      <c r="IR1562" s="226"/>
    </row>
    <row r="1563" spans="1:252" s="227" customFormat="1" ht="33.6">
      <c r="A1563" s="324">
        <f>IF(C1563="","",COUNTA($C$4:C1563))</f>
        <v>196</v>
      </c>
      <c r="B1563" s="191" t="s">
        <v>1183</v>
      </c>
      <c r="C1563" s="190" t="s">
        <v>3</v>
      </c>
      <c r="D1563" s="190" t="s">
        <v>6</v>
      </c>
      <c r="E1563" s="191"/>
      <c r="F1563" s="191"/>
      <c r="G1563" s="190" t="s">
        <v>18</v>
      </c>
      <c r="H1563" s="194" t="str">
        <f>IF(I1563&lt;&gt;"",IF(I1563&lt;=3,"Đơn giản",IF(I1563&lt;=7,"Trung bình","Phức tạp")),"")</f>
        <v>Trung bình</v>
      </c>
      <c r="I1563" s="310">
        <f>COUNTA(E1564:E1570)</f>
        <v>7</v>
      </c>
      <c r="J1563" s="226"/>
      <c r="K1563" s="226"/>
      <c r="L1563" s="226"/>
      <c r="M1563" s="179" t="str">
        <f>IF(E1563="","",SUBTOTAL(3,$E$5:E1563))</f>
        <v/>
      </c>
      <c r="N1563" s="226"/>
      <c r="O1563" s="226"/>
      <c r="P1563" s="226"/>
      <c r="Q1563" s="226"/>
      <c r="R1563" s="226"/>
      <c r="S1563" s="226"/>
      <c r="T1563" s="226"/>
      <c r="U1563" s="226"/>
      <c r="V1563" s="226"/>
      <c r="W1563" s="226"/>
      <c r="X1563" s="226"/>
      <c r="Y1563" s="226"/>
      <c r="Z1563" s="226"/>
      <c r="AA1563" s="226"/>
      <c r="AB1563" s="226"/>
      <c r="AC1563" s="226"/>
      <c r="AD1563" s="226"/>
      <c r="AE1563" s="226"/>
      <c r="AF1563" s="226"/>
      <c r="AG1563" s="226"/>
      <c r="AH1563" s="226"/>
      <c r="AI1563" s="226"/>
      <c r="AJ1563" s="226"/>
      <c r="AK1563" s="226"/>
      <c r="AL1563" s="226"/>
      <c r="AM1563" s="226"/>
      <c r="AN1563" s="226"/>
      <c r="AO1563" s="226"/>
      <c r="AP1563" s="226"/>
      <c r="AQ1563" s="226"/>
      <c r="AR1563" s="226"/>
      <c r="AS1563" s="226"/>
      <c r="AT1563" s="226"/>
      <c r="AU1563" s="226"/>
      <c r="AV1563" s="226"/>
      <c r="AW1563" s="226"/>
      <c r="AX1563" s="226"/>
      <c r="AY1563" s="226"/>
      <c r="AZ1563" s="226"/>
      <c r="BA1563" s="226"/>
      <c r="BB1563" s="226"/>
      <c r="BC1563" s="226"/>
      <c r="BD1563" s="226"/>
      <c r="BE1563" s="226"/>
      <c r="BF1563" s="226"/>
      <c r="BG1563" s="226"/>
      <c r="BH1563" s="226"/>
      <c r="BI1563" s="226"/>
      <c r="BJ1563" s="226"/>
      <c r="BK1563" s="226"/>
      <c r="BL1563" s="226"/>
      <c r="BM1563" s="226"/>
      <c r="BN1563" s="226"/>
      <c r="BO1563" s="226"/>
      <c r="BP1563" s="226"/>
      <c r="BQ1563" s="226"/>
      <c r="BR1563" s="226"/>
      <c r="BS1563" s="226"/>
      <c r="BT1563" s="226"/>
      <c r="BU1563" s="226"/>
      <c r="BV1563" s="226"/>
      <c r="BW1563" s="226"/>
      <c r="BX1563" s="226"/>
      <c r="BY1563" s="226"/>
      <c r="BZ1563" s="226"/>
      <c r="CA1563" s="226"/>
      <c r="CB1563" s="226"/>
      <c r="CC1563" s="226"/>
      <c r="CD1563" s="226"/>
      <c r="CE1563" s="226"/>
      <c r="CF1563" s="226"/>
      <c r="CG1563" s="226"/>
      <c r="CH1563" s="226"/>
      <c r="CI1563" s="226"/>
      <c r="CJ1563" s="226"/>
      <c r="CK1563" s="226"/>
      <c r="CL1563" s="226"/>
      <c r="CM1563" s="226"/>
      <c r="CN1563" s="226"/>
      <c r="CO1563" s="226"/>
      <c r="CP1563" s="226"/>
      <c r="CQ1563" s="226"/>
      <c r="CR1563" s="226"/>
      <c r="CS1563" s="226"/>
      <c r="CT1563" s="226"/>
      <c r="CU1563" s="226"/>
      <c r="CV1563" s="226"/>
      <c r="CW1563" s="226"/>
      <c r="CX1563" s="226"/>
      <c r="CY1563" s="226"/>
      <c r="CZ1563" s="226"/>
      <c r="DA1563" s="226"/>
      <c r="DB1563" s="226"/>
      <c r="DC1563" s="226"/>
      <c r="DD1563" s="226"/>
      <c r="DE1563" s="226"/>
      <c r="DF1563" s="226"/>
      <c r="DG1563" s="226"/>
      <c r="DH1563" s="226"/>
      <c r="DI1563" s="226"/>
      <c r="DJ1563" s="226"/>
      <c r="DK1563" s="226"/>
      <c r="DL1563" s="226"/>
      <c r="DM1563" s="226"/>
      <c r="DN1563" s="226"/>
      <c r="DO1563" s="226"/>
      <c r="DP1563" s="226"/>
      <c r="DQ1563" s="226"/>
      <c r="DR1563" s="226"/>
      <c r="DS1563" s="226"/>
      <c r="DT1563" s="226"/>
      <c r="DU1563" s="226"/>
      <c r="DV1563" s="226"/>
      <c r="DW1563" s="226"/>
      <c r="DX1563" s="226"/>
      <c r="DY1563" s="226"/>
      <c r="DZ1563" s="226"/>
      <c r="EA1563" s="226"/>
      <c r="EB1563" s="226"/>
      <c r="EC1563" s="226"/>
      <c r="ED1563" s="226"/>
      <c r="EE1563" s="226"/>
      <c r="EF1563" s="226"/>
      <c r="EG1563" s="226"/>
      <c r="EH1563" s="226"/>
      <c r="EI1563" s="226"/>
      <c r="EJ1563" s="226"/>
      <c r="EK1563" s="226"/>
      <c r="EL1563" s="226"/>
      <c r="EM1563" s="226"/>
      <c r="EN1563" s="226"/>
      <c r="EO1563" s="226"/>
      <c r="EP1563" s="226"/>
      <c r="EQ1563" s="226"/>
      <c r="ER1563" s="226"/>
      <c r="ES1563" s="226"/>
      <c r="ET1563" s="226"/>
      <c r="EU1563" s="226"/>
      <c r="EV1563" s="226"/>
      <c r="EW1563" s="226"/>
      <c r="EX1563" s="226"/>
      <c r="EY1563" s="226"/>
      <c r="EZ1563" s="226"/>
      <c r="FA1563" s="226"/>
      <c r="FB1563" s="226"/>
      <c r="FC1563" s="226"/>
      <c r="FD1563" s="226"/>
      <c r="FE1563" s="226"/>
      <c r="FF1563" s="226"/>
      <c r="FG1563" s="226"/>
      <c r="FH1563" s="226"/>
      <c r="FI1563" s="226"/>
      <c r="FJ1563" s="226"/>
      <c r="FK1563" s="226"/>
      <c r="FL1563" s="226"/>
      <c r="FM1563" s="226"/>
      <c r="FN1563" s="226"/>
      <c r="FO1563" s="226"/>
      <c r="FP1563" s="226"/>
      <c r="FQ1563" s="226"/>
      <c r="FR1563" s="226"/>
      <c r="FS1563" s="226"/>
      <c r="FT1563" s="226"/>
      <c r="FU1563" s="226"/>
      <c r="FV1563" s="226"/>
      <c r="FW1563" s="226"/>
      <c r="FX1563" s="226"/>
      <c r="FY1563" s="226"/>
      <c r="FZ1563" s="226"/>
      <c r="GA1563" s="226"/>
      <c r="GB1563" s="226"/>
      <c r="GC1563" s="226"/>
      <c r="GD1563" s="226"/>
      <c r="GE1563" s="226"/>
      <c r="GF1563" s="226"/>
      <c r="GG1563" s="226"/>
      <c r="GH1563" s="226"/>
      <c r="GI1563" s="226"/>
      <c r="GJ1563" s="226"/>
      <c r="GK1563" s="226"/>
      <c r="GL1563" s="226"/>
      <c r="GM1563" s="226"/>
      <c r="GN1563" s="226"/>
      <c r="GO1563" s="226"/>
      <c r="GP1563" s="226"/>
      <c r="GQ1563" s="226"/>
      <c r="GR1563" s="226"/>
      <c r="GS1563" s="226"/>
      <c r="GT1563" s="226"/>
      <c r="GU1563" s="226"/>
      <c r="GV1563" s="226"/>
      <c r="GW1563" s="226"/>
      <c r="GX1563" s="226"/>
      <c r="GY1563" s="226"/>
      <c r="GZ1563" s="226"/>
      <c r="HA1563" s="226"/>
      <c r="HB1563" s="226"/>
      <c r="HC1563" s="226"/>
      <c r="HD1563" s="226"/>
      <c r="HE1563" s="226"/>
      <c r="HF1563" s="226"/>
      <c r="HG1563" s="226"/>
      <c r="HH1563" s="226"/>
      <c r="HI1563" s="226"/>
      <c r="HJ1563" s="226"/>
      <c r="HK1563" s="226"/>
      <c r="HL1563" s="226"/>
      <c r="HM1563" s="226"/>
      <c r="HN1563" s="226"/>
      <c r="HO1563" s="226"/>
      <c r="HP1563" s="226"/>
      <c r="HQ1563" s="226"/>
      <c r="HR1563" s="226"/>
      <c r="HS1563" s="226"/>
      <c r="HT1563" s="226"/>
      <c r="HU1563" s="226"/>
      <c r="HV1563" s="226"/>
      <c r="HW1563" s="226"/>
      <c r="HX1563" s="226"/>
      <c r="HY1563" s="226"/>
      <c r="HZ1563" s="226"/>
      <c r="IA1563" s="226"/>
      <c r="IB1563" s="226"/>
      <c r="IC1563" s="226"/>
      <c r="ID1563" s="226"/>
      <c r="IE1563" s="226"/>
      <c r="IF1563" s="226"/>
      <c r="IG1563" s="226"/>
      <c r="IH1563" s="226"/>
      <c r="II1563" s="226"/>
      <c r="IJ1563" s="226"/>
      <c r="IK1563" s="226"/>
      <c r="IL1563" s="226"/>
      <c r="IM1563" s="226"/>
      <c r="IN1563" s="226"/>
      <c r="IO1563" s="226"/>
      <c r="IP1563" s="226"/>
      <c r="IQ1563" s="226"/>
      <c r="IR1563" s="226"/>
    </row>
    <row r="1564" spans="1:252" s="227" customFormat="1">
      <c r="A1564" s="323"/>
      <c r="B1564" s="198"/>
      <c r="C1564" s="329"/>
      <c r="D1564" s="207"/>
      <c r="E1564" s="199" t="s">
        <v>1184</v>
      </c>
      <c r="F1564" s="199"/>
      <c r="G1564" s="199"/>
      <c r="H1564" s="208"/>
      <c r="I1564" s="207"/>
      <c r="J1564" s="178"/>
      <c r="K1564" s="226"/>
      <c r="L1564" s="226"/>
      <c r="M1564" s="179">
        <f>IF(E1564="","",SUBTOTAL(3,$E$5:E1564))</f>
        <v>1324</v>
      </c>
      <c r="N1564" s="226"/>
      <c r="O1564" s="226"/>
      <c r="P1564" s="226"/>
      <c r="Q1564" s="226"/>
      <c r="R1564" s="226"/>
      <c r="S1564" s="226"/>
      <c r="T1564" s="226"/>
      <c r="U1564" s="226"/>
      <c r="V1564" s="226"/>
      <c r="W1564" s="226"/>
      <c r="X1564" s="226"/>
      <c r="Y1564" s="226"/>
      <c r="Z1564" s="226"/>
      <c r="AA1564" s="226"/>
      <c r="AB1564" s="226"/>
      <c r="AC1564" s="226"/>
      <c r="AD1564" s="226"/>
      <c r="AE1564" s="226"/>
      <c r="AF1564" s="226"/>
      <c r="AG1564" s="226"/>
      <c r="AH1564" s="226"/>
      <c r="AI1564" s="226"/>
      <c r="AJ1564" s="226"/>
      <c r="AK1564" s="226"/>
      <c r="AL1564" s="226"/>
      <c r="AM1564" s="226"/>
      <c r="AN1564" s="226"/>
      <c r="AO1564" s="226"/>
      <c r="AP1564" s="226"/>
      <c r="AQ1564" s="226"/>
      <c r="AR1564" s="226"/>
      <c r="AS1564" s="226"/>
      <c r="AT1564" s="226"/>
      <c r="AU1564" s="226"/>
      <c r="AV1564" s="226"/>
      <c r="AW1564" s="226"/>
      <c r="AX1564" s="226"/>
      <c r="AY1564" s="226"/>
      <c r="AZ1564" s="226"/>
      <c r="BA1564" s="226"/>
      <c r="BB1564" s="226"/>
      <c r="BC1564" s="226"/>
      <c r="BD1564" s="226"/>
      <c r="BE1564" s="226"/>
      <c r="BF1564" s="226"/>
      <c r="BG1564" s="226"/>
      <c r="BH1564" s="226"/>
      <c r="BI1564" s="226"/>
      <c r="BJ1564" s="226"/>
      <c r="BK1564" s="226"/>
      <c r="BL1564" s="226"/>
      <c r="BM1564" s="226"/>
      <c r="BN1564" s="226"/>
      <c r="BO1564" s="226"/>
      <c r="BP1564" s="226"/>
      <c r="BQ1564" s="226"/>
      <c r="BR1564" s="226"/>
      <c r="BS1564" s="226"/>
      <c r="BT1564" s="226"/>
      <c r="BU1564" s="226"/>
      <c r="BV1564" s="226"/>
      <c r="BW1564" s="226"/>
      <c r="BX1564" s="226"/>
      <c r="BY1564" s="226"/>
      <c r="BZ1564" s="226"/>
      <c r="CA1564" s="226"/>
      <c r="CB1564" s="226"/>
      <c r="CC1564" s="226"/>
      <c r="CD1564" s="226"/>
      <c r="CE1564" s="226"/>
      <c r="CF1564" s="226"/>
      <c r="CG1564" s="226"/>
      <c r="CH1564" s="226"/>
      <c r="CI1564" s="226"/>
      <c r="CJ1564" s="226"/>
      <c r="CK1564" s="226"/>
      <c r="CL1564" s="226"/>
      <c r="CM1564" s="226"/>
      <c r="CN1564" s="226"/>
      <c r="CO1564" s="226"/>
      <c r="CP1564" s="226"/>
      <c r="CQ1564" s="226"/>
      <c r="CR1564" s="226"/>
      <c r="CS1564" s="226"/>
      <c r="CT1564" s="226"/>
      <c r="CU1564" s="226"/>
      <c r="CV1564" s="226"/>
      <c r="CW1564" s="226"/>
      <c r="CX1564" s="226"/>
      <c r="CY1564" s="226"/>
      <c r="CZ1564" s="226"/>
      <c r="DA1564" s="226"/>
      <c r="DB1564" s="226"/>
      <c r="DC1564" s="226"/>
      <c r="DD1564" s="226"/>
      <c r="DE1564" s="226"/>
      <c r="DF1564" s="226"/>
      <c r="DG1564" s="226"/>
      <c r="DH1564" s="226"/>
      <c r="DI1564" s="226"/>
      <c r="DJ1564" s="226"/>
      <c r="DK1564" s="226"/>
      <c r="DL1564" s="226"/>
      <c r="DM1564" s="226"/>
      <c r="DN1564" s="226"/>
      <c r="DO1564" s="226"/>
      <c r="DP1564" s="226"/>
      <c r="DQ1564" s="226"/>
      <c r="DR1564" s="226"/>
      <c r="DS1564" s="226"/>
      <c r="DT1564" s="226"/>
      <c r="DU1564" s="226"/>
      <c r="DV1564" s="226"/>
      <c r="DW1564" s="226"/>
      <c r="DX1564" s="226"/>
      <c r="DY1564" s="226"/>
      <c r="DZ1564" s="226"/>
      <c r="EA1564" s="226"/>
      <c r="EB1564" s="226"/>
      <c r="EC1564" s="226"/>
      <c r="ED1564" s="226"/>
      <c r="EE1564" s="226"/>
      <c r="EF1564" s="226"/>
      <c r="EG1564" s="226"/>
      <c r="EH1564" s="226"/>
      <c r="EI1564" s="226"/>
      <c r="EJ1564" s="226"/>
      <c r="EK1564" s="226"/>
      <c r="EL1564" s="226"/>
      <c r="EM1564" s="226"/>
      <c r="EN1564" s="226"/>
      <c r="EO1564" s="226"/>
      <c r="EP1564" s="226"/>
      <c r="EQ1564" s="226"/>
      <c r="ER1564" s="226"/>
      <c r="ES1564" s="226"/>
      <c r="ET1564" s="226"/>
      <c r="EU1564" s="226"/>
      <c r="EV1564" s="226"/>
      <c r="EW1564" s="226"/>
      <c r="EX1564" s="226"/>
      <c r="EY1564" s="226"/>
      <c r="EZ1564" s="226"/>
      <c r="FA1564" s="226"/>
      <c r="FB1564" s="226"/>
      <c r="FC1564" s="226"/>
      <c r="FD1564" s="226"/>
      <c r="FE1564" s="226"/>
      <c r="FF1564" s="226"/>
      <c r="FG1564" s="226"/>
      <c r="FH1564" s="226"/>
      <c r="FI1564" s="226"/>
      <c r="FJ1564" s="226"/>
      <c r="FK1564" s="226"/>
      <c r="FL1564" s="226"/>
      <c r="FM1564" s="226"/>
      <c r="FN1564" s="226"/>
      <c r="FO1564" s="226"/>
      <c r="FP1564" s="226"/>
      <c r="FQ1564" s="226"/>
      <c r="FR1564" s="226"/>
      <c r="FS1564" s="226"/>
      <c r="FT1564" s="226"/>
      <c r="FU1564" s="226"/>
      <c r="FV1564" s="226"/>
      <c r="FW1564" s="226"/>
      <c r="FX1564" s="226"/>
      <c r="FY1564" s="226"/>
      <c r="FZ1564" s="226"/>
      <c r="GA1564" s="226"/>
      <c r="GB1564" s="226"/>
      <c r="GC1564" s="226"/>
      <c r="GD1564" s="226"/>
      <c r="GE1564" s="226"/>
      <c r="GF1564" s="226"/>
      <c r="GG1564" s="226"/>
      <c r="GH1564" s="226"/>
      <c r="GI1564" s="226"/>
      <c r="GJ1564" s="226"/>
      <c r="GK1564" s="226"/>
      <c r="GL1564" s="226"/>
      <c r="GM1564" s="226"/>
      <c r="GN1564" s="226"/>
      <c r="GO1564" s="226"/>
      <c r="GP1564" s="226"/>
      <c r="GQ1564" s="226"/>
      <c r="GR1564" s="226"/>
      <c r="GS1564" s="226"/>
      <c r="GT1564" s="226"/>
      <c r="GU1564" s="226"/>
      <c r="GV1564" s="226"/>
      <c r="GW1564" s="226"/>
      <c r="GX1564" s="226"/>
      <c r="GY1564" s="226"/>
      <c r="GZ1564" s="226"/>
      <c r="HA1564" s="226"/>
      <c r="HB1564" s="226"/>
      <c r="HC1564" s="226"/>
      <c r="HD1564" s="226"/>
      <c r="HE1564" s="226"/>
      <c r="HF1564" s="226"/>
      <c r="HG1564" s="226"/>
      <c r="HH1564" s="226"/>
      <c r="HI1564" s="226"/>
      <c r="HJ1564" s="226"/>
      <c r="HK1564" s="226"/>
      <c r="HL1564" s="226"/>
      <c r="HM1564" s="226"/>
      <c r="HN1564" s="226"/>
      <c r="HO1564" s="226"/>
      <c r="HP1564" s="226"/>
      <c r="HQ1564" s="226"/>
      <c r="HR1564" s="226"/>
      <c r="HS1564" s="226"/>
      <c r="HT1564" s="226"/>
      <c r="HU1564" s="226"/>
      <c r="HV1564" s="226"/>
      <c r="HW1564" s="226"/>
      <c r="HX1564" s="226"/>
      <c r="HY1564" s="226"/>
      <c r="HZ1564" s="226"/>
      <c r="IA1564" s="226"/>
      <c r="IB1564" s="226"/>
      <c r="IC1564" s="226"/>
      <c r="ID1564" s="226"/>
      <c r="IE1564" s="226"/>
      <c r="IF1564" s="226"/>
      <c r="IG1564" s="226"/>
      <c r="IH1564" s="226"/>
      <c r="II1564" s="226"/>
      <c r="IJ1564" s="226"/>
      <c r="IK1564" s="226"/>
      <c r="IL1564" s="226"/>
      <c r="IM1564" s="226"/>
    </row>
    <row r="1565" spans="1:252" s="227" customFormat="1">
      <c r="A1565" s="323"/>
      <c r="B1565" s="198"/>
      <c r="C1565" s="329"/>
      <c r="D1565" s="207"/>
      <c r="E1565" s="199" t="s">
        <v>1185</v>
      </c>
      <c r="F1565" s="199"/>
      <c r="G1565" s="199"/>
      <c r="H1565" s="208"/>
      <c r="I1565" s="207"/>
      <c r="J1565" s="178"/>
      <c r="K1565" s="226"/>
      <c r="L1565" s="226"/>
      <c r="M1565" s="179">
        <f>IF(E1565="","",SUBTOTAL(3,$E$5:E1565))</f>
        <v>1325</v>
      </c>
      <c r="N1565" s="226"/>
      <c r="O1565" s="226"/>
      <c r="P1565" s="226"/>
      <c r="Q1565" s="226"/>
      <c r="R1565" s="226"/>
      <c r="S1565" s="226"/>
      <c r="T1565" s="226"/>
      <c r="U1565" s="226"/>
      <c r="V1565" s="226"/>
      <c r="W1565" s="226"/>
      <c r="X1565" s="226"/>
      <c r="Y1565" s="226"/>
      <c r="Z1565" s="226"/>
      <c r="AA1565" s="226"/>
      <c r="AB1565" s="226"/>
      <c r="AC1565" s="226"/>
      <c r="AD1565" s="226"/>
      <c r="AE1565" s="226"/>
      <c r="AF1565" s="226"/>
      <c r="AG1565" s="226"/>
      <c r="AH1565" s="226"/>
      <c r="AI1565" s="226"/>
      <c r="AJ1565" s="226"/>
      <c r="AK1565" s="226"/>
      <c r="AL1565" s="226"/>
      <c r="AM1565" s="226"/>
      <c r="AN1565" s="226"/>
      <c r="AO1565" s="226"/>
      <c r="AP1565" s="226"/>
      <c r="AQ1565" s="226"/>
      <c r="AR1565" s="226"/>
      <c r="AS1565" s="226"/>
      <c r="AT1565" s="226"/>
      <c r="AU1565" s="226"/>
      <c r="AV1565" s="226"/>
      <c r="AW1565" s="226"/>
      <c r="AX1565" s="226"/>
      <c r="AY1565" s="226"/>
      <c r="AZ1565" s="226"/>
      <c r="BA1565" s="226"/>
      <c r="BB1565" s="226"/>
      <c r="BC1565" s="226"/>
      <c r="BD1565" s="226"/>
      <c r="BE1565" s="226"/>
      <c r="BF1565" s="226"/>
      <c r="BG1565" s="226"/>
      <c r="BH1565" s="226"/>
      <c r="BI1565" s="226"/>
      <c r="BJ1565" s="226"/>
      <c r="BK1565" s="226"/>
      <c r="BL1565" s="226"/>
      <c r="BM1565" s="226"/>
      <c r="BN1565" s="226"/>
      <c r="BO1565" s="226"/>
      <c r="BP1565" s="226"/>
      <c r="BQ1565" s="226"/>
      <c r="BR1565" s="226"/>
      <c r="BS1565" s="226"/>
      <c r="BT1565" s="226"/>
      <c r="BU1565" s="226"/>
      <c r="BV1565" s="226"/>
      <c r="BW1565" s="226"/>
      <c r="BX1565" s="226"/>
      <c r="BY1565" s="226"/>
      <c r="BZ1565" s="226"/>
      <c r="CA1565" s="226"/>
      <c r="CB1565" s="226"/>
      <c r="CC1565" s="226"/>
      <c r="CD1565" s="226"/>
      <c r="CE1565" s="226"/>
      <c r="CF1565" s="226"/>
      <c r="CG1565" s="226"/>
      <c r="CH1565" s="226"/>
      <c r="CI1565" s="226"/>
      <c r="CJ1565" s="226"/>
      <c r="CK1565" s="226"/>
      <c r="CL1565" s="226"/>
      <c r="CM1565" s="226"/>
      <c r="CN1565" s="226"/>
      <c r="CO1565" s="226"/>
      <c r="CP1565" s="226"/>
      <c r="CQ1565" s="226"/>
      <c r="CR1565" s="226"/>
      <c r="CS1565" s="226"/>
      <c r="CT1565" s="226"/>
      <c r="CU1565" s="226"/>
      <c r="CV1565" s="226"/>
      <c r="CW1565" s="226"/>
      <c r="CX1565" s="226"/>
      <c r="CY1565" s="226"/>
      <c r="CZ1565" s="226"/>
      <c r="DA1565" s="226"/>
      <c r="DB1565" s="226"/>
      <c r="DC1565" s="226"/>
      <c r="DD1565" s="226"/>
      <c r="DE1565" s="226"/>
      <c r="DF1565" s="226"/>
      <c r="DG1565" s="226"/>
      <c r="DH1565" s="226"/>
      <c r="DI1565" s="226"/>
      <c r="DJ1565" s="226"/>
      <c r="DK1565" s="226"/>
      <c r="DL1565" s="226"/>
      <c r="DM1565" s="226"/>
      <c r="DN1565" s="226"/>
      <c r="DO1565" s="226"/>
      <c r="DP1565" s="226"/>
      <c r="DQ1565" s="226"/>
      <c r="DR1565" s="226"/>
      <c r="DS1565" s="226"/>
      <c r="DT1565" s="226"/>
      <c r="DU1565" s="226"/>
      <c r="DV1565" s="226"/>
      <c r="DW1565" s="226"/>
      <c r="DX1565" s="226"/>
      <c r="DY1565" s="226"/>
      <c r="DZ1565" s="226"/>
      <c r="EA1565" s="226"/>
      <c r="EB1565" s="226"/>
      <c r="EC1565" s="226"/>
      <c r="ED1565" s="226"/>
      <c r="EE1565" s="226"/>
      <c r="EF1565" s="226"/>
      <c r="EG1565" s="226"/>
      <c r="EH1565" s="226"/>
      <c r="EI1565" s="226"/>
      <c r="EJ1565" s="226"/>
      <c r="EK1565" s="226"/>
      <c r="EL1565" s="226"/>
      <c r="EM1565" s="226"/>
      <c r="EN1565" s="226"/>
      <c r="EO1565" s="226"/>
      <c r="EP1565" s="226"/>
      <c r="EQ1565" s="226"/>
      <c r="ER1565" s="226"/>
      <c r="ES1565" s="226"/>
      <c r="ET1565" s="226"/>
      <c r="EU1565" s="226"/>
      <c r="EV1565" s="226"/>
      <c r="EW1565" s="226"/>
      <c r="EX1565" s="226"/>
      <c r="EY1565" s="226"/>
      <c r="EZ1565" s="226"/>
      <c r="FA1565" s="226"/>
      <c r="FB1565" s="226"/>
      <c r="FC1565" s="226"/>
      <c r="FD1565" s="226"/>
      <c r="FE1565" s="226"/>
      <c r="FF1565" s="226"/>
      <c r="FG1565" s="226"/>
      <c r="FH1565" s="226"/>
      <c r="FI1565" s="226"/>
      <c r="FJ1565" s="226"/>
      <c r="FK1565" s="226"/>
      <c r="FL1565" s="226"/>
      <c r="FM1565" s="226"/>
      <c r="FN1565" s="226"/>
      <c r="FO1565" s="226"/>
      <c r="FP1565" s="226"/>
      <c r="FQ1565" s="226"/>
      <c r="FR1565" s="226"/>
      <c r="FS1565" s="226"/>
      <c r="FT1565" s="226"/>
      <c r="FU1565" s="226"/>
      <c r="FV1565" s="226"/>
      <c r="FW1565" s="226"/>
      <c r="FX1565" s="226"/>
      <c r="FY1565" s="226"/>
      <c r="FZ1565" s="226"/>
      <c r="GA1565" s="226"/>
      <c r="GB1565" s="226"/>
      <c r="GC1565" s="226"/>
      <c r="GD1565" s="226"/>
      <c r="GE1565" s="226"/>
      <c r="GF1565" s="226"/>
      <c r="GG1565" s="226"/>
      <c r="GH1565" s="226"/>
      <c r="GI1565" s="226"/>
      <c r="GJ1565" s="226"/>
      <c r="GK1565" s="226"/>
      <c r="GL1565" s="226"/>
      <c r="GM1565" s="226"/>
      <c r="GN1565" s="226"/>
      <c r="GO1565" s="226"/>
      <c r="GP1565" s="226"/>
      <c r="GQ1565" s="226"/>
      <c r="GR1565" s="226"/>
      <c r="GS1565" s="226"/>
      <c r="GT1565" s="226"/>
      <c r="GU1565" s="226"/>
      <c r="GV1565" s="226"/>
      <c r="GW1565" s="226"/>
      <c r="GX1565" s="226"/>
      <c r="GY1565" s="226"/>
      <c r="GZ1565" s="226"/>
      <c r="HA1565" s="226"/>
      <c r="HB1565" s="226"/>
      <c r="HC1565" s="226"/>
      <c r="HD1565" s="226"/>
      <c r="HE1565" s="226"/>
      <c r="HF1565" s="226"/>
      <c r="HG1565" s="226"/>
      <c r="HH1565" s="226"/>
      <c r="HI1565" s="226"/>
      <c r="HJ1565" s="226"/>
      <c r="HK1565" s="226"/>
      <c r="HL1565" s="226"/>
      <c r="HM1565" s="226"/>
      <c r="HN1565" s="226"/>
      <c r="HO1565" s="226"/>
      <c r="HP1565" s="226"/>
      <c r="HQ1565" s="226"/>
      <c r="HR1565" s="226"/>
      <c r="HS1565" s="226"/>
      <c r="HT1565" s="226"/>
      <c r="HU1565" s="226"/>
      <c r="HV1565" s="226"/>
      <c r="HW1565" s="226"/>
      <c r="HX1565" s="226"/>
      <c r="HY1565" s="226"/>
      <c r="HZ1565" s="226"/>
      <c r="IA1565" s="226"/>
      <c r="IB1565" s="226"/>
      <c r="IC1565" s="226"/>
      <c r="ID1565" s="226"/>
      <c r="IE1565" s="226"/>
      <c r="IF1565" s="226"/>
      <c r="IG1565" s="226"/>
      <c r="IH1565" s="226"/>
      <c r="II1565" s="226"/>
      <c r="IJ1565" s="226"/>
      <c r="IK1565" s="226"/>
      <c r="IL1565" s="226"/>
      <c r="IM1565" s="226"/>
    </row>
    <row r="1566" spans="1:252" s="227" customFormat="1">
      <c r="A1566" s="323"/>
      <c r="B1566" s="198"/>
      <c r="C1566" s="329"/>
      <c r="D1566" s="207"/>
      <c r="E1566" s="199" t="s">
        <v>1186</v>
      </c>
      <c r="F1566" s="199"/>
      <c r="G1566" s="199"/>
      <c r="H1566" s="208"/>
      <c r="I1566" s="207"/>
      <c r="J1566" s="178"/>
      <c r="K1566" s="226"/>
      <c r="L1566" s="226"/>
      <c r="M1566" s="179">
        <f>IF(E1566="","",SUBTOTAL(3,$E$5:E1566))</f>
        <v>1326</v>
      </c>
      <c r="N1566" s="226"/>
      <c r="O1566" s="226"/>
      <c r="P1566" s="226"/>
      <c r="Q1566" s="226"/>
      <c r="R1566" s="226"/>
      <c r="S1566" s="226"/>
      <c r="T1566" s="226"/>
      <c r="U1566" s="226"/>
      <c r="V1566" s="226"/>
      <c r="W1566" s="226"/>
      <c r="X1566" s="226"/>
      <c r="Y1566" s="226"/>
      <c r="Z1566" s="226"/>
      <c r="AA1566" s="226"/>
      <c r="AB1566" s="226"/>
      <c r="AC1566" s="226"/>
      <c r="AD1566" s="226"/>
      <c r="AE1566" s="226"/>
      <c r="AF1566" s="226"/>
      <c r="AG1566" s="226"/>
      <c r="AH1566" s="226"/>
      <c r="AI1566" s="226"/>
      <c r="AJ1566" s="226"/>
      <c r="AK1566" s="226"/>
      <c r="AL1566" s="226"/>
      <c r="AM1566" s="226"/>
      <c r="AN1566" s="226"/>
      <c r="AO1566" s="226"/>
      <c r="AP1566" s="226"/>
      <c r="AQ1566" s="226"/>
      <c r="AR1566" s="226"/>
      <c r="AS1566" s="226"/>
      <c r="AT1566" s="226"/>
      <c r="AU1566" s="226"/>
      <c r="AV1566" s="226"/>
      <c r="AW1566" s="226"/>
      <c r="AX1566" s="226"/>
      <c r="AY1566" s="226"/>
      <c r="AZ1566" s="226"/>
      <c r="BA1566" s="226"/>
      <c r="BB1566" s="226"/>
      <c r="BC1566" s="226"/>
      <c r="BD1566" s="226"/>
      <c r="BE1566" s="226"/>
      <c r="BF1566" s="226"/>
      <c r="BG1566" s="226"/>
      <c r="BH1566" s="226"/>
      <c r="BI1566" s="226"/>
      <c r="BJ1566" s="226"/>
      <c r="BK1566" s="226"/>
      <c r="BL1566" s="226"/>
      <c r="BM1566" s="226"/>
      <c r="BN1566" s="226"/>
      <c r="BO1566" s="226"/>
      <c r="BP1566" s="226"/>
      <c r="BQ1566" s="226"/>
      <c r="BR1566" s="226"/>
      <c r="BS1566" s="226"/>
      <c r="BT1566" s="226"/>
      <c r="BU1566" s="226"/>
      <c r="BV1566" s="226"/>
      <c r="BW1566" s="226"/>
      <c r="BX1566" s="226"/>
      <c r="BY1566" s="226"/>
      <c r="BZ1566" s="226"/>
      <c r="CA1566" s="226"/>
      <c r="CB1566" s="226"/>
      <c r="CC1566" s="226"/>
      <c r="CD1566" s="226"/>
      <c r="CE1566" s="226"/>
      <c r="CF1566" s="226"/>
      <c r="CG1566" s="226"/>
      <c r="CH1566" s="226"/>
      <c r="CI1566" s="226"/>
      <c r="CJ1566" s="226"/>
      <c r="CK1566" s="226"/>
      <c r="CL1566" s="226"/>
      <c r="CM1566" s="226"/>
      <c r="CN1566" s="226"/>
      <c r="CO1566" s="226"/>
      <c r="CP1566" s="226"/>
      <c r="CQ1566" s="226"/>
      <c r="CR1566" s="226"/>
      <c r="CS1566" s="226"/>
      <c r="CT1566" s="226"/>
      <c r="CU1566" s="226"/>
      <c r="CV1566" s="226"/>
      <c r="CW1566" s="226"/>
      <c r="CX1566" s="226"/>
      <c r="CY1566" s="226"/>
      <c r="CZ1566" s="226"/>
      <c r="DA1566" s="226"/>
      <c r="DB1566" s="226"/>
      <c r="DC1566" s="226"/>
      <c r="DD1566" s="226"/>
      <c r="DE1566" s="226"/>
      <c r="DF1566" s="226"/>
      <c r="DG1566" s="226"/>
      <c r="DH1566" s="226"/>
      <c r="DI1566" s="226"/>
      <c r="DJ1566" s="226"/>
      <c r="DK1566" s="226"/>
      <c r="DL1566" s="226"/>
      <c r="DM1566" s="226"/>
      <c r="DN1566" s="226"/>
      <c r="DO1566" s="226"/>
      <c r="DP1566" s="226"/>
      <c r="DQ1566" s="226"/>
      <c r="DR1566" s="226"/>
      <c r="DS1566" s="226"/>
      <c r="DT1566" s="226"/>
      <c r="DU1566" s="226"/>
      <c r="DV1566" s="226"/>
      <c r="DW1566" s="226"/>
      <c r="DX1566" s="226"/>
      <c r="DY1566" s="226"/>
      <c r="DZ1566" s="226"/>
      <c r="EA1566" s="226"/>
      <c r="EB1566" s="226"/>
      <c r="EC1566" s="226"/>
      <c r="ED1566" s="226"/>
      <c r="EE1566" s="226"/>
      <c r="EF1566" s="226"/>
      <c r="EG1566" s="226"/>
      <c r="EH1566" s="226"/>
      <c r="EI1566" s="226"/>
      <c r="EJ1566" s="226"/>
      <c r="EK1566" s="226"/>
      <c r="EL1566" s="226"/>
      <c r="EM1566" s="226"/>
      <c r="EN1566" s="226"/>
      <c r="EO1566" s="226"/>
      <c r="EP1566" s="226"/>
      <c r="EQ1566" s="226"/>
      <c r="ER1566" s="226"/>
      <c r="ES1566" s="226"/>
      <c r="ET1566" s="226"/>
      <c r="EU1566" s="226"/>
      <c r="EV1566" s="226"/>
      <c r="EW1566" s="226"/>
      <c r="EX1566" s="226"/>
      <c r="EY1566" s="226"/>
      <c r="EZ1566" s="226"/>
      <c r="FA1566" s="226"/>
      <c r="FB1566" s="226"/>
      <c r="FC1566" s="226"/>
      <c r="FD1566" s="226"/>
      <c r="FE1566" s="226"/>
      <c r="FF1566" s="226"/>
      <c r="FG1566" s="226"/>
      <c r="FH1566" s="226"/>
      <c r="FI1566" s="226"/>
      <c r="FJ1566" s="226"/>
      <c r="FK1566" s="226"/>
      <c r="FL1566" s="226"/>
      <c r="FM1566" s="226"/>
      <c r="FN1566" s="226"/>
      <c r="FO1566" s="226"/>
      <c r="FP1566" s="226"/>
      <c r="FQ1566" s="226"/>
      <c r="FR1566" s="226"/>
      <c r="FS1566" s="226"/>
      <c r="FT1566" s="226"/>
      <c r="FU1566" s="226"/>
      <c r="FV1566" s="226"/>
      <c r="FW1566" s="226"/>
      <c r="FX1566" s="226"/>
      <c r="FY1566" s="226"/>
      <c r="FZ1566" s="226"/>
      <c r="GA1566" s="226"/>
      <c r="GB1566" s="226"/>
      <c r="GC1566" s="226"/>
      <c r="GD1566" s="226"/>
      <c r="GE1566" s="226"/>
      <c r="GF1566" s="226"/>
      <c r="GG1566" s="226"/>
      <c r="GH1566" s="226"/>
      <c r="GI1566" s="226"/>
      <c r="GJ1566" s="226"/>
      <c r="GK1566" s="226"/>
      <c r="GL1566" s="226"/>
      <c r="GM1566" s="226"/>
      <c r="GN1566" s="226"/>
      <c r="GO1566" s="226"/>
      <c r="GP1566" s="226"/>
      <c r="GQ1566" s="226"/>
      <c r="GR1566" s="226"/>
      <c r="GS1566" s="226"/>
      <c r="GT1566" s="226"/>
      <c r="GU1566" s="226"/>
      <c r="GV1566" s="226"/>
      <c r="GW1566" s="226"/>
      <c r="GX1566" s="226"/>
      <c r="GY1566" s="226"/>
      <c r="GZ1566" s="226"/>
      <c r="HA1566" s="226"/>
      <c r="HB1566" s="226"/>
      <c r="HC1566" s="226"/>
      <c r="HD1566" s="226"/>
      <c r="HE1566" s="226"/>
      <c r="HF1566" s="226"/>
      <c r="HG1566" s="226"/>
      <c r="HH1566" s="226"/>
      <c r="HI1566" s="226"/>
      <c r="HJ1566" s="226"/>
      <c r="HK1566" s="226"/>
      <c r="HL1566" s="226"/>
      <c r="HM1566" s="226"/>
      <c r="HN1566" s="226"/>
      <c r="HO1566" s="226"/>
      <c r="HP1566" s="226"/>
      <c r="HQ1566" s="226"/>
      <c r="HR1566" s="226"/>
      <c r="HS1566" s="226"/>
      <c r="HT1566" s="226"/>
      <c r="HU1566" s="226"/>
      <c r="HV1566" s="226"/>
      <c r="HW1566" s="226"/>
      <c r="HX1566" s="226"/>
      <c r="HY1566" s="226"/>
      <c r="HZ1566" s="226"/>
      <c r="IA1566" s="226"/>
      <c r="IB1566" s="226"/>
      <c r="IC1566" s="226"/>
      <c r="ID1566" s="226"/>
      <c r="IE1566" s="226"/>
      <c r="IF1566" s="226"/>
      <c r="IG1566" s="226"/>
      <c r="IH1566" s="226"/>
      <c r="II1566" s="226"/>
      <c r="IJ1566" s="226"/>
      <c r="IK1566" s="226"/>
      <c r="IL1566" s="226"/>
      <c r="IM1566" s="226"/>
    </row>
    <row r="1567" spans="1:252" s="227" customFormat="1">
      <c r="A1567" s="323"/>
      <c r="B1567" s="198"/>
      <c r="C1567" s="329"/>
      <c r="D1567" s="207"/>
      <c r="E1567" s="199" t="s">
        <v>1187</v>
      </c>
      <c r="F1567" s="199"/>
      <c r="G1567" s="199"/>
      <c r="H1567" s="208"/>
      <c r="I1567" s="207"/>
      <c r="J1567" s="178"/>
      <c r="K1567" s="226"/>
      <c r="L1567" s="226"/>
      <c r="M1567" s="179">
        <f>IF(E1567="","",SUBTOTAL(3,$E$5:E1567))</f>
        <v>1327</v>
      </c>
      <c r="N1567" s="226"/>
      <c r="O1567" s="226"/>
      <c r="P1567" s="226"/>
      <c r="Q1567" s="226"/>
      <c r="R1567" s="226"/>
      <c r="S1567" s="226"/>
      <c r="T1567" s="226"/>
      <c r="U1567" s="226"/>
      <c r="V1567" s="226"/>
      <c r="W1567" s="226"/>
      <c r="X1567" s="226"/>
      <c r="Y1567" s="226"/>
      <c r="Z1567" s="226"/>
      <c r="AA1567" s="226"/>
      <c r="AB1567" s="226"/>
      <c r="AC1567" s="226"/>
      <c r="AD1567" s="226"/>
      <c r="AE1567" s="226"/>
      <c r="AF1567" s="226"/>
      <c r="AG1567" s="226"/>
      <c r="AH1567" s="226"/>
      <c r="AI1567" s="226"/>
      <c r="AJ1567" s="226"/>
      <c r="AK1567" s="226"/>
      <c r="AL1567" s="226"/>
      <c r="AM1567" s="226"/>
      <c r="AN1567" s="226"/>
      <c r="AO1567" s="226"/>
      <c r="AP1567" s="226"/>
      <c r="AQ1567" s="226"/>
      <c r="AR1567" s="226"/>
      <c r="AS1567" s="226"/>
      <c r="AT1567" s="226"/>
      <c r="AU1567" s="226"/>
      <c r="AV1567" s="226"/>
      <c r="AW1567" s="226"/>
      <c r="AX1567" s="226"/>
      <c r="AY1567" s="226"/>
      <c r="AZ1567" s="226"/>
      <c r="BA1567" s="226"/>
      <c r="BB1567" s="226"/>
      <c r="BC1567" s="226"/>
      <c r="BD1567" s="226"/>
      <c r="BE1567" s="226"/>
      <c r="BF1567" s="226"/>
      <c r="BG1567" s="226"/>
      <c r="BH1567" s="226"/>
      <c r="BI1567" s="226"/>
      <c r="BJ1567" s="226"/>
      <c r="BK1567" s="226"/>
      <c r="BL1567" s="226"/>
      <c r="BM1567" s="226"/>
      <c r="BN1567" s="226"/>
      <c r="BO1567" s="226"/>
      <c r="BP1567" s="226"/>
      <c r="BQ1567" s="226"/>
      <c r="BR1567" s="226"/>
      <c r="BS1567" s="226"/>
      <c r="BT1567" s="226"/>
      <c r="BU1567" s="226"/>
      <c r="BV1567" s="226"/>
      <c r="BW1567" s="226"/>
      <c r="BX1567" s="226"/>
      <c r="BY1567" s="226"/>
      <c r="BZ1567" s="226"/>
      <c r="CA1567" s="226"/>
      <c r="CB1567" s="226"/>
      <c r="CC1567" s="226"/>
      <c r="CD1567" s="226"/>
      <c r="CE1567" s="226"/>
      <c r="CF1567" s="226"/>
      <c r="CG1567" s="226"/>
      <c r="CH1567" s="226"/>
      <c r="CI1567" s="226"/>
      <c r="CJ1567" s="226"/>
      <c r="CK1567" s="226"/>
      <c r="CL1567" s="226"/>
      <c r="CM1567" s="226"/>
      <c r="CN1567" s="226"/>
      <c r="CO1567" s="226"/>
      <c r="CP1567" s="226"/>
      <c r="CQ1567" s="226"/>
      <c r="CR1567" s="226"/>
      <c r="CS1567" s="226"/>
      <c r="CT1567" s="226"/>
      <c r="CU1567" s="226"/>
      <c r="CV1567" s="226"/>
      <c r="CW1567" s="226"/>
      <c r="CX1567" s="226"/>
      <c r="CY1567" s="226"/>
      <c r="CZ1567" s="226"/>
      <c r="DA1567" s="226"/>
      <c r="DB1567" s="226"/>
      <c r="DC1567" s="226"/>
      <c r="DD1567" s="226"/>
      <c r="DE1567" s="226"/>
      <c r="DF1567" s="226"/>
      <c r="DG1567" s="226"/>
      <c r="DH1567" s="226"/>
      <c r="DI1567" s="226"/>
      <c r="DJ1567" s="226"/>
      <c r="DK1567" s="226"/>
      <c r="DL1567" s="226"/>
      <c r="DM1567" s="226"/>
      <c r="DN1567" s="226"/>
      <c r="DO1567" s="226"/>
      <c r="DP1567" s="226"/>
      <c r="DQ1567" s="226"/>
      <c r="DR1567" s="226"/>
      <c r="DS1567" s="226"/>
      <c r="DT1567" s="226"/>
      <c r="DU1567" s="226"/>
      <c r="DV1567" s="226"/>
      <c r="DW1567" s="226"/>
      <c r="DX1567" s="226"/>
      <c r="DY1567" s="226"/>
      <c r="DZ1567" s="226"/>
      <c r="EA1567" s="226"/>
      <c r="EB1567" s="226"/>
      <c r="EC1567" s="226"/>
      <c r="ED1567" s="226"/>
      <c r="EE1567" s="226"/>
      <c r="EF1567" s="226"/>
      <c r="EG1567" s="226"/>
      <c r="EH1567" s="226"/>
      <c r="EI1567" s="226"/>
      <c r="EJ1567" s="226"/>
      <c r="EK1567" s="226"/>
      <c r="EL1567" s="226"/>
      <c r="EM1567" s="226"/>
      <c r="EN1567" s="226"/>
      <c r="EO1567" s="226"/>
      <c r="EP1567" s="226"/>
      <c r="EQ1567" s="226"/>
      <c r="ER1567" s="226"/>
      <c r="ES1567" s="226"/>
      <c r="ET1567" s="226"/>
      <c r="EU1567" s="226"/>
      <c r="EV1567" s="226"/>
      <c r="EW1567" s="226"/>
      <c r="EX1567" s="226"/>
      <c r="EY1567" s="226"/>
      <c r="EZ1567" s="226"/>
      <c r="FA1567" s="226"/>
      <c r="FB1567" s="226"/>
      <c r="FC1567" s="226"/>
      <c r="FD1567" s="226"/>
      <c r="FE1567" s="226"/>
      <c r="FF1567" s="226"/>
      <c r="FG1567" s="226"/>
      <c r="FH1567" s="226"/>
      <c r="FI1567" s="226"/>
      <c r="FJ1567" s="226"/>
      <c r="FK1567" s="226"/>
      <c r="FL1567" s="226"/>
      <c r="FM1567" s="226"/>
      <c r="FN1567" s="226"/>
      <c r="FO1567" s="226"/>
      <c r="FP1567" s="226"/>
      <c r="FQ1567" s="226"/>
      <c r="FR1567" s="226"/>
      <c r="FS1567" s="226"/>
      <c r="FT1567" s="226"/>
      <c r="FU1567" s="226"/>
      <c r="FV1567" s="226"/>
      <c r="FW1567" s="226"/>
      <c r="FX1567" s="226"/>
      <c r="FY1567" s="226"/>
      <c r="FZ1567" s="226"/>
      <c r="GA1567" s="226"/>
      <c r="GB1567" s="226"/>
      <c r="GC1567" s="226"/>
      <c r="GD1567" s="226"/>
      <c r="GE1567" s="226"/>
      <c r="GF1567" s="226"/>
      <c r="GG1567" s="226"/>
      <c r="GH1567" s="226"/>
      <c r="GI1567" s="226"/>
      <c r="GJ1567" s="226"/>
      <c r="GK1567" s="226"/>
      <c r="GL1567" s="226"/>
      <c r="GM1567" s="226"/>
      <c r="GN1567" s="226"/>
      <c r="GO1567" s="226"/>
      <c r="GP1567" s="226"/>
      <c r="GQ1567" s="226"/>
      <c r="GR1567" s="226"/>
      <c r="GS1567" s="226"/>
      <c r="GT1567" s="226"/>
      <c r="GU1567" s="226"/>
      <c r="GV1567" s="226"/>
      <c r="GW1567" s="226"/>
      <c r="GX1567" s="226"/>
      <c r="GY1567" s="226"/>
      <c r="GZ1567" s="226"/>
      <c r="HA1567" s="226"/>
      <c r="HB1567" s="226"/>
      <c r="HC1567" s="226"/>
      <c r="HD1567" s="226"/>
      <c r="HE1567" s="226"/>
      <c r="HF1567" s="226"/>
      <c r="HG1567" s="226"/>
      <c r="HH1567" s="226"/>
      <c r="HI1567" s="226"/>
      <c r="HJ1567" s="226"/>
      <c r="HK1567" s="226"/>
      <c r="HL1567" s="226"/>
      <c r="HM1567" s="226"/>
      <c r="HN1567" s="226"/>
      <c r="HO1567" s="226"/>
      <c r="HP1567" s="226"/>
      <c r="HQ1567" s="226"/>
      <c r="HR1567" s="226"/>
      <c r="HS1567" s="226"/>
      <c r="HT1567" s="226"/>
      <c r="HU1567" s="226"/>
      <c r="HV1567" s="226"/>
      <c r="HW1567" s="226"/>
      <c r="HX1567" s="226"/>
      <c r="HY1567" s="226"/>
      <c r="HZ1567" s="226"/>
      <c r="IA1567" s="226"/>
      <c r="IB1567" s="226"/>
      <c r="IC1567" s="226"/>
      <c r="ID1567" s="226"/>
      <c r="IE1567" s="226"/>
      <c r="IF1567" s="226"/>
      <c r="IG1567" s="226"/>
      <c r="IH1567" s="226"/>
      <c r="II1567" s="226"/>
      <c r="IJ1567" s="226"/>
      <c r="IK1567" s="226"/>
      <c r="IL1567" s="226"/>
      <c r="IM1567" s="226"/>
    </row>
    <row r="1568" spans="1:252" s="227" customFormat="1">
      <c r="A1568" s="323"/>
      <c r="B1568" s="198"/>
      <c r="C1568" s="329"/>
      <c r="D1568" s="207"/>
      <c r="E1568" s="199" t="s">
        <v>1188</v>
      </c>
      <c r="F1568" s="199"/>
      <c r="G1568" s="199"/>
      <c r="H1568" s="208"/>
      <c r="I1568" s="207"/>
      <c r="J1568" s="178"/>
      <c r="K1568" s="226"/>
      <c r="L1568" s="226"/>
      <c r="M1568" s="179">
        <f>IF(E1568="","",SUBTOTAL(3,$E$5:E1568))</f>
        <v>1328</v>
      </c>
      <c r="N1568" s="226"/>
      <c r="O1568" s="226"/>
      <c r="P1568" s="226"/>
      <c r="Q1568" s="226"/>
      <c r="R1568" s="226"/>
      <c r="S1568" s="226"/>
      <c r="T1568" s="226"/>
      <c r="U1568" s="226"/>
      <c r="V1568" s="226"/>
      <c r="W1568" s="226"/>
      <c r="X1568" s="226"/>
      <c r="Y1568" s="226"/>
      <c r="Z1568" s="226"/>
      <c r="AA1568" s="226"/>
      <c r="AB1568" s="226"/>
      <c r="AC1568" s="226"/>
      <c r="AD1568" s="226"/>
      <c r="AE1568" s="226"/>
      <c r="AF1568" s="226"/>
      <c r="AG1568" s="226"/>
      <c r="AH1568" s="226"/>
      <c r="AI1568" s="226"/>
      <c r="AJ1568" s="226"/>
      <c r="AK1568" s="226"/>
      <c r="AL1568" s="226"/>
      <c r="AM1568" s="226"/>
      <c r="AN1568" s="226"/>
      <c r="AO1568" s="226"/>
      <c r="AP1568" s="226"/>
      <c r="AQ1568" s="226"/>
      <c r="AR1568" s="226"/>
      <c r="AS1568" s="226"/>
      <c r="AT1568" s="226"/>
      <c r="AU1568" s="226"/>
      <c r="AV1568" s="226"/>
      <c r="AW1568" s="226"/>
      <c r="AX1568" s="226"/>
      <c r="AY1568" s="226"/>
      <c r="AZ1568" s="226"/>
      <c r="BA1568" s="226"/>
      <c r="BB1568" s="226"/>
      <c r="BC1568" s="226"/>
      <c r="BD1568" s="226"/>
      <c r="BE1568" s="226"/>
      <c r="BF1568" s="226"/>
      <c r="BG1568" s="226"/>
      <c r="BH1568" s="226"/>
      <c r="BI1568" s="226"/>
      <c r="BJ1568" s="226"/>
      <c r="BK1568" s="226"/>
      <c r="BL1568" s="226"/>
      <c r="BM1568" s="226"/>
      <c r="BN1568" s="226"/>
      <c r="BO1568" s="226"/>
      <c r="BP1568" s="226"/>
      <c r="BQ1568" s="226"/>
      <c r="BR1568" s="226"/>
      <c r="BS1568" s="226"/>
      <c r="BT1568" s="226"/>
      <c r="BU1568" s="226"/>
      <c r="BV1568" s="226"/>
      <c r="BW1568" s="226"/>
      <c r="BX1568" s="226"/>
      <c r="BY1568" s="226"/>
      <c r="BZ1568" s="226"/>
      <c r="CA1568" s="226"/>
      <c r="CB1568" s="226"/>
      <c r="CC1568" s="226"/>
      <c r="CD1568" s="226"/>
      <c r="CE1568" s="226"/>
      <c r="CF1568" s="226"/>
      <c r="CG1568" s="226"/>
      <c r="CH1568" s="226"/>
      <c r="CI1568" s="226"/>
      <c r="CJ1568" s="226"/>
      <c r="CK1568" s="226"/>
      <c r="CL1568" s="226"/>
      <c r="CM1568" s="226"/>
      <c r="CN1568" s="226"/>
      <c r="CO1568" s="226"/>
      <c r="CP1568" s="226"/>
      <c r="CQ1568" s="226"/>
      <c r="CR1568" s="226"/>
      <c r="CS1568" s="226"/>
      <c r="CT1568" s="226"/>
      <c r="CU1568" s="226"/>
      <c r="CV1568" s="226"/>
      <c r="CW1568" s="226"/>
      <c r="CX1568" s="226"/>
      <c r="CY1568" s="226"/>
      <c r="CZ1568" s="226"/>
      <c r="DA1568" s="226"/>
      <c r="DB1568" s="226"/>
      <c r="DC1568" s="226"/>
      <c r="DD1568" s="226"/>
      <c r="DE1568" s="226"/>
      <c r="DF1568" s="226"/>
      <c r="DG1568" s="226"/>
      <c r="DH1568" s="226"/>
      <c r="DI1568" s="226"/>
      <c r="DJ1568" s="226"/>
      <c r="DK1568" s="226"/>
      <c r="DL1568" s="226"/>
      <c r="DM1568" s="226"/>
      <c r="DN1568" s="226"/>
      <c r="DO1568" s="226"/>
      <c r="DP1568" s="226"/>
      <c r="DQ1568" s="226"/>
      <c r="DR1568" s="226"/>
      <c r="DS1568" s="226"/>
      <c r="DT1568" s="226"/>
      <c r="DU1568" s="226"/>
      <c r="DV1568" s="226"/>
      <c r="DW1568" s="226"/>
      <c r="DX1568" s="226"/>
      <c r="DY1568" s="226"/>
      <c r="DZ1568" s="226"/>
      <c r="EA1568" s="226"/>
      <c r="EB1568" s="226"/>
      <c r="EC1568" s="226"/>
      <c r="ED1568" s="226"/>
      <c r="EE1568" s="226"/>
      <c r="EF1568" s="226"/>
      <c r="EG1568" s="226"/>
      <c r="EH1568" s="226"/>
      <c r="EI1568" s="226"/>
      <c r="EJ1568" s="226"/>
      <c r="EK1568" s="226"/>
      <c r="EL1568" s="226"/>
      <c r="EM1568" s="226"/>
      <c r="EN1568" s="226"/>
      <c r="EO1568" s="226"/>
      <c r="EP1568" s="226"/>
      <c r="EQ1568" s="226"/>
      <c r="ER1568" s="226"/>
      <c r="ES1568" s="226"/>
      <c r="ET1568" s="226"/>
      <c r="EU1568" s="226"/>
      <c r="EV1568" s="226"/>
      <c r="EW1568" s="226"/>
      <c r="EX1568" s="226"/>
      <c r="EY1568" s="226"/>
      <c r="EZ1568" s="226"/>
      <c r="FA1568" s="226"/>
      <c r="FB1568" s="226"/>
      <c r="FC1568" s="226"/>
      <c r="FD1568" s="226"/>
      <c r="FE1568" s="226"/>
      <c r="FF1568" s="226"/>
      <c r="FG1568" s="226"/>
      <c r="FH1568" s="226"/>
      <c r="FI1568" s="226"/>
      <c r="FJ1568" s="226"/>
      <c r="FK1568" s="226"/>
      <c r="FL1568" s="226"/>
      <c r="FM1568" s="226"/>
      <c r="FN1568" s="226"/>
      <c r="FO1568" s="226"/>
      <c r="FP1568" s="226"/>
      <c r="FQ1568" s="226"/>
      <c r="FR1568" s="226"/>
      <c r="FS1568" s="226"/>
      <c r="FT1568" s="226"/>
      <c r="FU1568" s="226"/>
      <c r="FV1568" s="226"/>
      <c r="FW1568" s="226"/>
      <c r="FX1568" s="226"/>
      <c r="FY1568" s="226"/>
      <c r="FZ1568" s="226"/>
      <c r="GA1568" s="226"/>
      <c r="GB1568" s="226"/>
      <c r="GC1568" s="226"/>
      <c r="GD1568" s="226"/>
      <c r="GE1568" s="226"/>
      <c r="GF1568" s="226"/>
      <c r="GG1568" s="226"/>
      <c r="GH1568" s="226"/>
      <c r="GI1568" s="226"/>
      <c r="GJ1568" s="226"/>
      <c r="GK1568" s="226"/>
      <c r="GL1568" s="226"/>
      <c r="GM1568" s="226"/>
      <c r="GN1568" s="226"/>
      <c r="GO1568" s="226"/>
      <c r="GP1568" s="226"/>
      <c r="GQ1568" s="226"/>
      <c r="GR1568" s="226"/>
      <c r="GS1568" s="226"/>
      <c r="GT1568" s="226"/>
      <c r="GU1568" s="226"/>
      <c r="GV1568" s="226"/>
      <c r="GW1568" s="226"/>
      <c r="GX1568" s="226"/>
      <c r="GY1568" s="226"/>
      <c r="GZ1568" s="226"/>
      <c r="HA1568" s="226"/>
      <c r="HB1568" s="226"/>
      <c r="HC1568" s="226"/>
      <c r="HD1568" s="226"/>
      <c r="HE1568" s="226"/>
      <c r="HF1568" s="226"/>
      <c r="HG1568" s="226"/>
      <c r="HH1568" s="226"/>
      <c r="HI1568" s="226"/>
      <c r="HJ1568" s="226"/>
      <c r="HK1568" s="226"/>
      <c r="HL1568" s="226"/>
      <c r="HM1568" s="226"/>
      <c r="HN1568" s="226"/>
      <c r="HO1568" s="226"/>
      <c r="HP1568" s="226"/>
      <c r="HQ1568" s="226"/>
      <c r="HR1568" s="226"/>
      <c r="HS1568" s="226"/>
      <c r="HT1568" s="226"/>
      <c r="HU1568" s="226"/>
      <c r="HV1568" s="226"/>
      <c r="HW1568" s="226"/>
      <c r="HX1568" s="226"/>
      <c r="HY1568" s="226"/>
      <c r="HZ1568" s="226"/>
      <c r="IA1568" s="226"/>
      <c r="IB1568" s="226"/>
      <c r="IC1568" s="226"/>
      <c r="ID1568" s="226"/>
      <c r="IE1568" s="226"/>
      <c r="IF1568" s="226"/>
      <c r="IG1568" s="226"/>
      <c r="IH1568" s="226"/>
      <c r="II1568" s="226"/>
      <c r="IJ1568" s="226"/>
      <c r="IK1568" s="226"/>
      <c r="IL1568" s="226"/>
      <c r="IM1568" s="226"/>
    </row>
    <row r="1569" spans="1:252" s="227" customFormat="1">
      <c r="A1569" s="323"/>
      <c r="B1569" s="198"/>
      <c r="C1569" s="329"/>
      <c r="D1569" s="207"/>
      <c r="E1569" s="199" t="s">
        <v>1189</v>
      </c>
      <c r="F1569" s="199"/>
      <c r="G1569" s="199"/>
      <c r="H1569" s="208"/>
      <c r="I1569" s="207"/>
      <c r="J1569" s="178"/>
      <c r="K1569" s="226"/>
      <c r="L1569" s="226"/>
      <c r="M1569" s="179">
        <f>IF(E1569="","",SUBTOTAL(3,$E$5:E1569))</f>
        <v>1329</v>
      </c>
      <c r="N1569" s="226"/>
      <c r="O1569" s="226"/>
      <c r="P1569" s="226"/>
      <c r="Q1569" s="226"/>
      <c r="R1569" s="226"/>
      <c r="S1569" s="226"/>
      <c r="T1569" s="226"/>
      <c r="U1569" s="226"/>
      <c r="V1569" s="226"/>
      <c r="W1569" s="226"/>
      <c r="X1569" s="226"/>
      <c r="Y1569" s="226"/>
      <c r="Z1569" s="226"/>
      <c r="AA1569" s="226"/>
      <c r="AB1569" s="226"/>
      <c r="AC1569" s="226"/>
      <c r="AD1569" s="226"/>
      <c r="AE1569" s="226"/>
      <c r="AF1569" s="226"/>
      <c r="AG1569" s="226"/>
      <c r="AH1569" s="226"/>
      <c r="AI1569" s="226"/>
      <c r="AJ1569" s="226"/>
      <c r="AK1569" s="226"/>
      <c r="AL1569" s="226"/>
      <c r="AM1569" s="226"/>
      <c r="AN1569" s="226"/>
      <c r="AO1569" s="226"/>
      <c r="AP1569" s="226"/>
      <c r="AQ1569" s="226"/>
      <c r="AR1569" s="226"/>
      <c r="AS1569" s="226"/>
      <c r="AT1569" s="226"/>
      <c r="AU1569" s="226"/>
      <c r="AV1569" s="226"/>
      <c r="AW1569" s="226"/>
      <c r="AX1569" s="226"/>
      <c r="AY1569" s="226"/>
      <c r="AZ1569" s="226"/>
      <c r="BA1569" s="226"/>
      <c r="BB1569" s="226"/>
      <c r="BC1569" s="226"/>
      <c r="BD1569" s="226"/>
      <c r="BE1569" s="226"/>
      <c r="BF1569" s="226"/>
      <c r="BG1569" s="226"/>
      <c r="BH1569" s="226"/>
      <c r="BI1569" s="226"/>
      <c r="BJ1569" s="226"/>
      <c r="BK1569" s="226"/>
      <c r="BL1569" s="226"/>
      <c r="BM1569" s="226"/>
      <c r="BN1569" s="226"/>
      <c r="BO1569" s="226"/>
      <c r="BP1569" s="226"/>
      <c r="BQ1569" s="226"/>
      <c r="BR1569" s="226"/>
      <c r="BS1569" s="226"/>
      <c r="BT1569" s="226"/>
      <c r="BU1569" s="226"/>
      <c r="BV1569" s="226"/>
      <c r="BW1569" s="226"/>
      <c r="BX1569" s="226"/>
      <c r="BY1569" s="226"/>
      <c r="BZ1569" s="226"/>
      <c r="CA1569" s="226"/>
      <c r="CB1569" s="226"/>
      <c r="CC1569" s="226"/>
      <c r="CD1569" s="226"/>
      <c r="CE1569" s="226"/>
      <c r="CF1569" s="226"/>
      <c r="CG1569" s="226"/>
      <c r="CH1569" s="226"/>
      <c r="CI1569" s="226"/>
      <c r="CJ1569" s="226"/>
      <c r="CK1569" s="226"/>
      <c r="CL1569" s="226"/>
      <c r="CM1569" s="226"/>
      <c r="CN1569" s="226"/>
      <c r="CO1569" s="226"/>
      <c r="CP1569" s="226"/>
      <c r="CQ1569" s="226"/>
      <c r="CR1569" s="226"/>
      <c r="CS1569" s="226"/>
      <c r="CT1569" s="226"/>
      <c r="CU1569" s="226"/>
      <c r="CV1569" s="226"/>
      <c r="CW1569" s="226"/>
      <c r="CX1569" s="226"/>
      <c r="CY1569" s="226"/>
      <c r="CZ1569" s="226"/>
      <c r="DA1569" s="226"/>
      <c r="DB1569" s="226"/>
      <c r="DC1569" s="226"/>
      <c r="DD1569" s="226"/>
      <c r="DE1569" s="226"/>
      <c r="DF1569" s="226"/>
      <c r="DG1569" s="226"/>
      <c r="DH1569" s="226"/>
      <c r="DI1569" s="226"/>
      <c r="DJ1569" s="226"/>
      <c r="DK1569" s="226"/>
      <c r="DL1569" s="226"/>
      <c r="DM1569" s="226"/>
      <c r="DN1569" s="226"/>
      <c r="DO1569" s="226"/>
      <c r="DP1569" s="226"/>
      <c r="DQ1569" s="226"/>
      <c r="DR1569" s="226"/>
      <c r="DS1569" s="226"/>
      <c r="DT1569" s="226"/>
      <c r="DU1569" s="226"/>
      <c r="DV1569" s="226"/>
      <c r="DW1569" s="226"/>
      <c r="DX1569" s="226"/>
      <c r="DY1569" s="226"/>
      <c r="DZ1569" s="226"/>
      <c r="EA1569" s="226"/>
      <c r="EB1569" s="226"/>
      <c r="EC1569" s="226"/>
      <c r="ED1569" s="226"/>
      <c r="EE1569" s="226"/>
      <c r="EF1569" s="226"/>
      <c r="EG1569" s="226"/>
      <c r="EH1569" s="226"/>
      <c r="EI1569" s="226"/>
      <c r="EJ1569" s="226"/>
      <c r="EK1569" s="226"/>
      <c r="EL1569" s="226"/>
      <c r="EM1569" s="226"/>
      <c r="EN1569" s="226"/>
      <c r="EO1569" s="226"/>
      <c r="EP1569" s="226"/>
      <c r="EQ1569" s="226"/>
      <c r="ER1569" s="226"/>
      <c r="ES1569" s="226"/>
      <c r="ET1569" s="226"/>
      <c r="EU1569" s="226"/>
      <c r="EV1569" s="226"/>
      <c r="EW1569" s="226"/>
      <c r="EX1569" s="226"/>
      <c r="EY1569" s="226"/>
      <c r="EZ1569" s="226"/>
      <c r="FA1569" s="226"/>
      <c r="FB1569" s="226"/>
      <c r="FC1569" s="226"/>
      <c r="FD1569" s="226"/>
      <c r="FE1569" s="226"/>
      <c r="FF1569" s="226"/>
      <c r="FG1569" s="226"/>
      <c r="FH1569" s="226"/>
      <c r="FI1569" s="226"/>
      <c r="FJ1569" s="226"/>
      <c r="FK1569" s="226"/>
      <c r="FL1569" s="226"/>
      <c r="FM1569" s="226"/>
      <c r="FN1569" s="226"/>
      <c r="FO1569" s="226"/>
      <c r="FP1569" s="226"/>
      <c r="FQ1569" s="226"/>
      <c r="FR1569" s="226"/>
      <c r="FS1569" s="226"/>
      <c r="FT1569" s="226"/>
      <c r="FU1569" s="226"/>
      <c r="FV1569" s="226"/>
      <c r="FW1569" s="226"/>
      <c r="FX1569" s="226"/>
      <c r="FY1569" s="226"/>
      <c r="FZ1569" s="226"/>
      <c r="GA1569" s="226"/>
      <c r="GB1569" s="226"/>
      <c r="GC1569" s="226"/>
      <c r="GD1569" s="226"/>
      <c r="GE1569" s="226"/>
      <c r="GF1569" s="226"/>
      <c r="GG1569" s="226"/>
      <c r="GH1569" s="226"/>
      <c r="GI1569" s="226"/>
      <c r="GJ1569" s="226"/>
      <c r="GK1569" s="226"/>
      <c r="GL1569" s="226"/>
      <c r="GM1569" s="226"/>
      <c r="GN1569" s="226"/>
      <c r="GO1569" s="226"/>
      <c r="GP1569" s="226"/>
      <c r="GQ1569" s="226"/>
      <c r="GR1569" s="226"/>
      <c r="GS1569" s="226"/>
      <c r="GT1569" s="226"/>
      <c r="GU1569" s="226"/>
      <c r="GV1569" s="226"/>
      <c r="GW1569" s="226"/>
      <c r="GX1569" s="226"/>
      <c r="GY1569" s="226"/>
      <c r="GZ1569" s="226"/>
      <c r="HA1569" s="226"/>
      <c r="HB1569" s="226"/>
      <c r="HC1569" s="226"/>
      <c r="HD1569" s="226"/>
      <c r="HE1569" s="226"/>
      <c r="HF1569" s="226"/>
      <c r="HG1569" s="226"/>
      <c r="HH1569" s="226"/>
      <c r="HI1569" s="226"/>
      <c r="HJ1569" s="226"/>
      <c r="HK1569" s="226"/>
      <c r="HL1569" s="226"/>
      <c r="HM1569" s="226"/>
      <c r="HN1569" s="226"/>
      <c r="HO1569" s="226"/>
      <c r="HP1569" s="226"/>
      <c r="HQ1569" s="226"/>
      <c r="HR1569" s="226"/>
      <c r="HS1569" s="226"/>
      <c r="HT1569" s="226"/>
      <c r="HU1569" s="226"/>
      <c r="HV1569" s="226"/>
      <c r="HW1569" s="226"/>
      <c r="HX1569" s="226"/>
      <c r="HY1569" s="226"/>
      <c r="HZ1569" s="226"/>
      <c r="IA1569" s="226"/>
      <c r="IB1569" s="226"/>
      <c r="IC1569" s="226"/>
      <c r="ID1569" s="226"/>
      <c r="IE1569" s="226"/>
      <c r="IF1569" s="226"/>
      <c r="IG1569" s="226"/>
      <c r="IH1569" s="226"/>
      <c r="II1569" s="226"/>
      <c r="IJ1569" s="226"/>
      <c r="IK1569" s="226"/>
      <c r="IL1569" s="226"/>
      <c r="IM1569" s="226"/>
    </row>
    <row r="1570" spans="1:252" s="227" customFormat="1">
      <c r="A1570" s="323"/>
      <c r="B1570" s="198"/>
      <c r="C1570" s="329"/>
      <c r="D1570" s="207"/>
      <c r="E1570" s="199" t="s">
        <v>1190</v>
      </c>
      <c r="F1570" s="199"/>
      <c r="G1570" s="199"/>
      <c r="H1570" s="208"/>
      <c r="I1570" s="207"/>
      <c r="J1570" s="178"/>
      <c r="K1570" s="226"/>
      <c r="L1570" s="226"/>
      <c r="M1570" s="179">
        <f>IF(E1570="","",SUBTOTAL(3,$E$5:E1570))</f>
        <v>1330</v>
      </c>
      <c r="N1570" s="226"/>
      <c r="O1570" s="226"/>
      <c r="P1570" s="226"/>
      <c r="Q1570" s="226"/>
      <c r="R1570" s="226"/>
      <c r="S1570" s="226"/>
      <c r="T1570" s="226"/>
      <c r="U1570" s="226"/>
      <c r="V1570" s="226"/>
      <c r="W1570" s="226"/>
      <c r="X1570" s="226"/>
      <c r="Y1570" s="226"/>
      <c r="Z1570" s="226"/>
      <c r="AA1570" s="226"/>
      <c r="AB1570" s="226"/>
      <c r="AC1570" s="226"/>
      <c r="AD1570" s="226"/>
      <c r="AE1570" s="226"/>
      <c r="AF1570" s="226"/>
      <c r="AG1570" s="226"/>
      <c r="AH1570" s="226"/>
      <c r="AI1570" s="226"/>
      <c r="AJ1570" s="226"/>
      <c r="AK1570" s="226"/>
      <c r="AL1570" s="226"/>
      <c r="AM1570" s="226"/>
      <c r="AN1570" s="226"/>
      <c r="AO1570" s="226"/>
      <c r="AP1570" s="226"/>
      <c r="AQ1570" s="226"/>
      <c r="AR1570" s="226"/>
      <c r="AS1570" s="226"/>
      <c r="AT1570" s="226"/>
      <c r="AU1570" s="226"/>
      <c r="AV1570" s="226"/>
      <c r="AW1570" s="226"/>
      <c r="AX1570" s="226"/>
      <c r="AY1570" s="226"/>
      <c r="AZ1570" s="226"/>
      <c r="BA1570" s="226"/>
      <c r="BB1570" s="226"/>
      <c r="BC1570" s="226"/>
      <c r="BD1570" s="226"/>
      <c r="BE1570" s="226"/>
      <c r="BF1570" s="226"/>
      <c r="BG1570" s="226"/>
      <c r="BH1570" s="226"/>
      <c r="BI1570" s="226"/>
      <c r="BJ1570" s="226"/>
      <c r="BK1570" s="226"/>
      <c r="BL1570" s="226"/>
      <c r="BM1570" s="226"/>
      <c r="BN1570" s="226"/>
      <c r="BO1570" s="226"/>
      <c r="BP1570" s="226"/>
      <c r="BQ1570" s="226"/>
      <c r="BR1570" s="226"/>
      <c r="BS1570" s="226"/>
      <c r="BT1570" s="226"/>
      <c r="BU1570" s="226"/>
      <c r="BV1570" s="226"/>
      <c r="BW1570" s="226"/>
      <c r="BX1570" s="226"/>
      <c r="BY1570" s="226"/>
      <c r="BZ1570" s="226"/>
      <c r="CA1570" s="226"/>
      <c r="CB1570" s="226"/>
      <c r="CC1570" s="226"/>
      <c r="CD1570" s="226"/>
      <c r="CE1570" s="226"/>
      <c r="CF1570" s="226"/>
      <c r="CG1570" s="226"/>
      <c r="CH1570" s="226"/>
      <c r="CI1570" s="226"/>
      <c r="CJ1570" s="226"/>
      <c r="CK1570" s="226"/>
      <c r="CL1570" s="226"/>
      <c r="CM1570" s="226"/>
      <c r="CN1570" s="226"/>
      <c r="CO1570" s="226"/>
      <c r="CP1570" s="226"/>
      <c r="CQ1570" s="226"/>
      <c r="CR1570" s="226"/>
      <c r="CS1570" s="226"/>
      <c r="CT1570" s="226"/>
      <c r="CU1570" s="226"/>
      <c r="CV1570" s="226"/>
      <c r="CW1570" s="226"/>
      <c r="CX1570" s="226"/>
      <c r="CY1570" s="226"/>
      <c r="CZ1570" s="226"/>
      <c r="DA1570" s="226"/>
      <c r="DB1570" s="226"/>
      <c r="DC1570" s="226"/>
      <c r="DD1570" s="226"/>
      <c r="DE1570" s="226"/>
      <c r="DF1570" s="226"/>
      <c r="DG1570" s="226"/>
      <c r="DH1570" s="226"/>
      <c r="DI1570" s="226"/>
      <c r="DJ1570" s="226"/>
      <c r="DK1570" s="226"/>
      <c r="DL1570" s="226"/>
      <c r="DM1570" s="226"/>
      <c r="DN1570" s="226"/>
      <c r="DO1570" s="226"/>
      <c r="DP1570" s="226"/>
      <c r="DQ1570" s="226"/>
      <c r="DR1570" s="226"/>
      <c r="DS1570" s="226"/>
      <c r="DT1570" s="226"/>
      <c r="DU1570" s="226"/>
      <c r="DV1570" s="226"/>
      <c r="DW1570" s="226"/>
      <c r="DX1570" s="226"/>
      <c r="DY1570" s="226"/>
      <c r="DZ1570" s="226"/>
      <c r="EA1570" s="226"/>
      <c r="EB1570" s="226"/>
      <c r="EC1570" s="226"/>
      <c r="ED1570" s="226"/>
      <c r="EE1570" s="226"/>
      <c r="EF1570" s="226"/>
      <c r="EG1570" s="226"/>
      <c r="EH1570" s="226"/>
      <c r="EI1570" s="226"/>
      <c r="EJ1570" s="226"/>
      <c r="EK1570" s="226"/>
      <c r="EL1570" s="226"/>
      <c r="EM1570" s="226"/>
      <c r="EN1570" s="226"/>
      <c r="EO1570" s="226"/>
      <c r="EP1570" s="226"/>
      <c r="EQ1570" s="226"/>
      <c r="ER1570" s="226"/>
      <c r="ES1570" s="226"/>
      <c r="ET1570" s="226"/>
      <c r="EU1570" s="226"/>
      <c r="EV1570" s="226"/>
      <c r="EW1570" s="226"/>
      <c r="EX1570" s="226"/>
      <c r="EY1570" s="226"/>
      <c r="EZ1570" s="226"/>
      <c r="FA1570" s="226"/>
      <c r="FB1570" s="226"/>
      <c r="FC1570" s="226"/>
      <c r="FD1570" s="226"/>
      <c r="FE1570" s="226"/>
      <c r="FF1570" s="226"/>
      <c r="FG1570" s="226"/>
      <c r="FH1570" s="226"/>
      <c r="FI1570" s="226"/>
      <c r="FJ1570" s="226"/>
      <c r="FK1570" s="226"/>
      <c r="FL1570" s="226"/>
      <c r="FM1570" s="226"/>
      <c r="FN1570" s="226"/>
      <c r="FO1570" s="226"/>
      <c r="FP1570" s="226"/>
      <c r="FQ1570" s="226"/>
      <c r="FR1570" s="226"/>
      <c r="FS1570" s="226"/>
      <c r="FT1570" s="226"/>
      <c r="FU1570" s="226"/>
      <c r="FV1570" s="226"/>
      <c r="FW1570" s="226"/>
      <c r="FX1570" s="226"/>
      <c r="FY1570" s="226"/>
      <c r="FZ1570" s="226"/>
      <c r="GA1570" s="226"/>
      <c r="GB1570" s="226"/>
      <c r="GC1570" s="226"/>
      <c r="GD1570" s="226"/>
      <c r="GE1570" s="226"/>
      <c r="GF1570" s="226"/>
      <c r="GG1570" s="226"/>
      <c r="GH1570" s="226"/>
      <c r="GI1570" s="226"/>
      <c r="GJ1570" s="226"/>
      <c r="GK1570" s="226"/>
      <c r="GL1570" s="226"/>
      <c r="GM1570" s="226"/>
      <c r="GN1570" s="226"/>
      <c r="GO1570" s="226"/>
      <c r="GP1570" s="226"/>
      <c r="GQ1570" s="226"/>
      <c r="GR1570" s="226"/>
      <c r="GS1570" s="226"/>
      <c r="GT1570" s="226"/>
      <c r="GU1570" s="226"/>
      <c r="GV1570" s="226"/>
      <c r="GW1570" s="226"/>
      <c r="GX1570" s="226"/>
      <c r="GY1570" s="226"/>
      <c r="GZ1570" s="226"/>
      <c r="HA1570" s="226"/>
      <c r="HB1570" s="226"/>
      <c r="HC1570" s="226"/>
      <c r="HD1570" s="226"/>
      <c r="HE1570" s="226"/>
      <c r="HF1570" s="226"/>
      <c r="HG1570" s="226"/>
      <c r="HH1570" s="226"/>
      <c r="HI1570" s="226"/>
      <c r="HJ1570" s="226"/>
      <c r="HK1570" s="226"/>
      <c r="HL1570" s="226"/>
      <c r="HM1570" s="226"/>
      <c r="HN1570" s="226"/>
      <c r="HO1570" s="226"/>
      <c r="HP1570" s="226"/>
      <c r="HQ1570" s="226"/>
      <c r="HR1570" s="226"/>
      <c r="HS1570" s="226"/>
      <c r="HT1570" s="226"/>
      <c r="HU1570" s="226"/>
      <c r="HV1570" s="226"/>
      <c r="HW1570" s="226"/>
      <c r="HX1570" s="226"/>
      <c r="HY1570" s="226"/>
      <c r="HZ1570" s="226"/>
      <c r="IA1570" s="226"/>
      <c r="IB1570" s="226"/>
      <c r="IC1570" s="226"/>
      <c r="ID1570" s="226"/>
      <c r="IE1570" s="226"/>
      <c r="IF1570" s="226"/>
      <c r="IG1570" s="226"/>
      <c r="IH1570" s="226"/>
      <c r="II1570" s="226"/>
      <c r="IJ1570" s="226"/>
      <c r="IK1570" s="226"/>
      <c r="IL1570" s="226"/>
      <c r="IM1570" s="226"/>
    </row>
    <row r="1571" spans="1:252" s="227" customFormat="1" ht="33.6">
      <c r="A1571" s="324">
        <f>IF(C1571="","",COUNTA($C$4:C1571))</f>
        <v>197</v>
      </c>
      <c r="B1571" s="191" t="s">
        <v>1191</v>
      </c>
      <c r="C1571" s="190" t="s">
        <v>3</v>
      </c>
      <c r="D1571" s="190" t="s">
        <v>6</v>
      </c>
      <c r="E1571" s="191"/>
      <c r="F1571" s="191"/>
      <c r="G1571" s="190" t="s">
        <v>18</v>
      </c>
      <c r="H1571" s="194" t="str">
        <f>IF(I1571&lt;&gt;"",IF(I1571&lt;=3,"Đơn giản",IF(I1571&lt;=7,"Trung bình","Phức tạp")),"")</f>
        <v>Phức tạp</v>
      </c>
      <c r="I1571" s="310">
        <f>COUNTA(E1572:E1579)</f>
        <v>8</v>
      </c>
      <c r="J1571" s="226"/>
      <c r="K1571" s="226"/>
      <c r="L1571" s="226"/>
      <c r="M1571" s="179" t="str">
        <f>IF(E1571="","",SUBTOTAL(3,$E$5:E1571))</f>
        <v/>
      </c>
      <c r="N1571" s="226"/>
      <c r="O1571" s="226"/>
      <c r="P1571" s="226"/>
      <c r="Q1571" s="226"/>
      <c r="R1571" s="226"/>
      <c r="S1571" s="226"/>
      <c r="T1571" s="226"/>
      <c r="U1571" s="226"/>
      <c r="V1571" s="226"/>
      <c r="W1571" s="226"/>
      <c r="X1571" s="226"/>
      <c r="Y1571" s="226"/>
      <c r="Z1571" s="226"/>
      <c r="AA1571" s="226"/>
      <c r="AB1571" s="226"/>
      <c r="AC1571" s="226"/>
      <c r="AD1571" s="226"/>
      <c r="AE1571" s="226"/>
      <c r="AF1571" s="226"/>
      <c r="AG1571" s="226"/>
      <c r="AH1571" s="226"/>
      <c r="AI1571" s="226"/>
      <c r="AJ1571" s="226"/>
      <c r="AK1571" s="226"/>
      <c r="AL1571" s="226"/>
      <c r="AM1571" s="226"/>
      <c r="AN1571" s="226"/>
      <c r="AO1571" s="226"/>
      <c r="AP1571" s="226"/>
      <c r="AQ1571" s="226"/>
      <c r="AR1571" s="226"/>
      <c r="AS1571" s="226"/>
      <c r="AT1571" s="226"/>
      <c r="AU1571" s="226"/>
      <c r="AV1571" s="226"/>
      <c r="AW1571" s="226"/>
      <c r="AX1571" s="226"/>
      <c r="AY1571" s="226"/>
      <c r="AZ1571" s="226"/>
      <c r="BA1571" s="226"/>
      <c r="BB1571" s="226"/>
      <c r="BC1571" s="226"/>
      <c r="BD1571" s="226"/>
      <c r="BE1571" s="226"/>
      <c r="BF1571" s="226"/>
      <c r="BG1571" s="226"/>
      <c r="BH1571" s="226"/>
      <c r="BI1571" s="226"/>
      <c r="BJ1571" s="226"/>
      <c r="BK1571" s="226"/>
      <c r="BL1571" s="226"/>
      <c r="BM1571" s="226"/>
      <c r="BN1571" s="226"/>
      <c r="BO1571" s="226"/>
      <c r="BP1571" s="226"/>
      <c r="BQ1571" s="226"/>
      <c r="BR1571" s="226"/>
      <c r="BS1571" s="226"/>
      <c r="BT1571" s="226"/>
      <c r="BU1571" s="226"/>
      <c r="BV1571" s="226"/>
      <c r="BW1571" s="226"/>
      <c r="BX1571" s="226"/>
      <c r="BY1571" s="226"/>
      <c r="BZ1571" s="226"/>
      <c r="CA1571" s="226"/>
      <c r="CB1571" s="226"/>
      <c r="CC1571" s="226"/>
      <c r="CD1571" s="226"/>
      <c r="CE1571" s="226"/>
      <c r="CF1571" s="226"/>
      <c r="CG1571" s="226"/>
      <c r="CH1571" s="226"/>
      <c r="CI1571" s="226"/>
      <c r="CJ1571" s="226"/>
      <c r="CK1571" s="226"/>
      <c r="CL1571" s="226"/>
      <c r="CM1571" s="226"/>
      <c r="CN1571" s="226"/>
      <c r="CO1571" s="226"/>
      <c r="CP1571" s="226"/>
      <c r="CQ1571" s="226"/>
      <c r="CR1571" s="226"/>
      <c r="CS1571" s="226"/>
      <c r="CT1571" s="226"/>
      <c r="CU1571" s="226"/>
      <c r="CV1571" s="226"/>
      <c r="CW1571" s="226"/>
      <c r="CX1571" s="226"/>
      <c r="CY1571" s="226"/>
      <c r="CZ1571" s="226"/>
      <c r="DA1571" s="226"/>
      <c r="DB1571" s="226"/>
      <c r="DC1571" s="226"/>
      <c r="DD1571" s="226"/>
      <c r="DE1571" s="226"/>
      <c r="DF1571" s="226"/>
      <c r="DG1571" s="226"/>
      <c r="DH1571" s="226"/>
      <c r="DI1571" s="226"/>
      <c r="DJ1571" s="226"/>
      <c r="DK1571" s="226"/>
      <c r="DL1571" s="226"/>
      <c r="DM1571" s="226"/>
      <c r="DN1571" s="226"/>
      <c r="DO1571" s="226"/>
      <c r="DP1571" s="226"/>
      <c r="DQ1571" s="226"/>
      <c r="DR1571" s="226"/>
      <c r="DS1571" s="226"/>
      <c r="DT1571" s="226"/>
      <c r="DU1571" s="226"/>
      <c r="DV1571" s="226"/>
      <c r="DW1571" s="226"/>
      <c r="DX1571" s="226"/>
      <c r="DY1571" s="226"/>
      <c r="DZ1571" s="226"/>
      <c r="EA1571" s="226"/>
      <c r="EB1571" s="226"/>
      <c r="EC1571" s="226"/>
      <c r="ED1571" s="226"/>
      <c r="EE1571" s="226"/>
      <c r="EF1571" s="226"/>
      <c r="EG1571" s="226"/>
      <c r="EH1571" s="226"/>
      <c r="EI1571" s="226"/>
      <c r="EJ1571" s="226"/>
      <c r="EK1571" s="226"/>
      <c r="EL1571" s="226"/>
      <c r="EM1571" s="226"/>
      <c r="EN1571" s="226"/>
      <c r="EO1571" s="226"/>
      <c r="EP1571" s="226"/>
      <c r="EQ1571" s="226"/>
      <c r="ER1571" s="226"/>
      <c r="ES1571" s="226"/>
      <c r="ET1571" s="226"/>
      <c r="EU1571" s="226"/>
      <c r="EV1571" s="226"/>
      <c r="EW1571" s="226"/>
      <c r="EX1571" s="226"/>
      <c r="EY1571" s="226"/>
      <c r="EZ1571" s="226"/>
      <c r="FA1571" s="226"/>
      <c r="FB1571" s="226"/>
      <c r="FC1571" s="226"/>
      <c r="FD1571" s="226"/>
      <c r="FE1571" s="226"/>
      <c r="FF1571" s="226"/>
      <c r="FG1571" s="226"/>
      <c r="FH1571" s="226"/>
      <c r="FI1571" s="226"/>
      <c r="FJ1571" s="226"/>
      <c r="FK1571" s="226"/>
      <c r="FL1571" s="226"/>
      <c r="FM1571" s="226"/>
      <c r="FN1571" s="226"/>
      <c r="FO1571" s="226"/>
      <c r="FP1571" s="226"/>
      <c r="FQ1571" s="226"/>
      <c r="FR1571" s="226"/>
      <c r="FS1571" s="226"/>
      <c r="FT1571" s="226"/>
      <c r="FU1571" s="226"/>
      <c r="FV1571" s="226"/>
      <c r="FW1571" s="226"/>
      <c r="FX1571" s="226"/>
      <c r="FY1571" s="226"/>
      <c r="FZ1571" s="226"/>
      <c r="GA1571" s="226"/>
      <c r="GB1571" s="226"/>
      <c r="GC1571" s="226"/>
      <c r="GD1571" s="226"/>
      <c r="GE1571" s="226"/>
      <c r="GF1571" s="226"/>
      <c r="GG1571" s="226"/>
      <c r="GH1571" s="226"/>
      <c r="GI1571" s="226"/>
      <c r="GJ1571" s="226"/>
      <c r="GK1571" s="226"/>
      <c r="GL1571" s="226"/>
      <c r="GM1571" s="226"/>
      <c r="GN1571" s="226"/>
      <c r="GO1571" s="226"/>
      <c r="GP1571" s="226"/>
      <c r="GQ1571" s="226"/>
      <c r="GR1571" s="226"/>
      <c r="GS1571" s="226"/>
      <c r="GT1571" s="226"/>
      <c r="GU1571" s="226"/>
      <c r="GV1571" s="226"/>
      <c r="GW1571" s="226"/>
      <c r="GX1571" s="226"/>
      <c r="GY1571" s="226"/>
      <c r="GZ1571" s="226"/>
      <c r="HA1571" s="226"/>
      <c r="HB1571" s="226"/>
      <c r="HC1571" s="226"/>
      <c r="HD1571" s="226"/>
      <c r="HE1571" s="226"/>
      <c r="HF1571" s="226"/>
      <c r="HG1571" s="226"/>
      <c r="HH1571" s="226"/>
      <c r="HI1571" s="226"/>
      <c r="HJ1571" s="226"/>
      <c r="HK1571" s="226"/>
      <c r="HL1571" s="226"/>
      <c r="HM1571" s="226"/>
      <c r="HN1571" s="226"/>
      <c r="HO1571" s="226"/>
      <c r="HP1571" s="226"/>
      <c r="HQ1571" s="226"/>
      <c r="HR1571" s="226"/>
      <c r="HS1571" s="226"/>
      <c r="HT1571" s="226"/>
      <c r="HU1571" s="226"/>
      <c r="HV1571" s="226"/>
      <c r="HW1571" s="226"/>
      <c r="HX1571" s="226"/>
      <c r="HY1571" s="226"/>
      <c r="HZ1571" s="226"/>
      <c r="IA1571" s="226"/>
      <c r="IB1571" s="226"/>
      <c r="IC1571" s="226"/>
      <c r="ID1571" s="226"/>
      <c r="IE1571" s="226"/>
      <c r="IF1571" s="226"/>
      <c r="IG1571" s="226"/>
      <c r="IH1571" s="226"/>
      <c r="II1571" s="226"/>
      <c r="IJ1571" s="226"/>
      <c r="IK1571" s="226"/>
      <c r="IL1571" s="226"/>
      <c r="IM1571" s="226"/>
      <c r="IN1571" s="226"/>
      <c r="IO1571" s="226"/>
      <c r="IP1571" s="226"/>
      <c r="IQ1571" s="226"/>
      <c r="IR1571" s="226"/>
    </row>
    <row r="1572" spans="1:252" s="227" customFormat="1" ht="33.6">
      <c r="A1572" s="323"/>
      <c r="B1572" s="198"/>
      <c r="C1572" s="329"/>
      <c r="D1572" s="207"/>
      <c r="E1572" s="199" t="s">
        <v>1192</v>
      </c>
      <c r="F1572" s="199"/>
      <c r="G1572" s="199"/>
      <c r="H1572" s="208"/>
      <c r="I1572" s="207"/>
      <c r="J1572" s="178"/>
      <c r="K1572" s="226"/>
      <c r="L1572" s="226"/>
      <c r="M1572" s="179">
        <f>IF(E1572="","",SUBTOTAL(3,$E$5:E1572))</f>
        <v>1331</v>
      </c>
      <c r="N1572" s="226"/>
      <c r="O1572" s="226"/>
      <c r="P1572" s="226"/>
      <c r="Q1572" s="226"/>
      <c r="R1572" s="226"/>
      <c r="S1572" s="226"/>
      <c r="T1572" s="226"/>
      <c r="U1572" s="226"/>
      <c r="V1572" s="226"/>
      <c r="W1572" s="226"/>
      <c r="X1572" s="226"/>
      <c r="Y1572" s="226"/>
      <c r="Z1572" s="226"/>
      <c r="AA1572" s="226"/>
      <c r="AB1572" s="226"/>
      <c r="AC1572" s="226"/>
      <c r="AD1572" s="226"/>
      <c r="AE1572" s="226"/>
      <c r="AF1572" s="226"/>
      <c r="AG1572" s="226"/>
      <c r="AH1572" s="226"/>
      <c r="AI1572" s="226"/>
      <c r="AJ1572" s="226"/>
      <c r="AK1572" s="226"/>
      <c r="AL1572" s="226"/>
      <c r="AM1572" s="226"/>
      <c r="AN1572" s="226"/>
      <c r="AO1572" s="226"/>
      <c r="AP1572" s="226"/>
      <c r="AQ1572" s="226"/>
      <c r="AR1572" s="226"/>
      <c r="AS1572" s="226"/>
      <c r="AT1572" s="226"/>
      <c r="AU1572" s="226"/>
      <c r="AV1572" s="226"/>
      <c r="AW1572" s="226"/>
      <c r="AX1572" s="226"/>
      <c r="AY1572" s="226"/>
      <c r="AZ1572" s="226"/>
      <c r="BA1572" s="226"/>
      <c r="BB1572" s="226"/>
      <c r="BC1572" s="226"/>
      <c r="BD1572" s="226"/>
      <c r="BE1572" s="226"/>
      <c r="BF1572" s="226"/>
      <c r="BG1572" s="226"/>
      <c r="BH1572" s="226"/>
      <c r="BI1572" s="226"/>
      <c r="BJ1572" s="226"/>
      <c r="BK1572" s="226"/>
      <c r="BL1572" s="226"/>
      <c r="BM1572" s="226"/>
      <c r="BN1572" s="226"/>
      <c r="BO1572" s="226"/>
      <c r="BP1572" s="226"/>
      <c r="BQ1572" s="226"/>
      <c r="BR1572" s="226"/>
      <c r="BS1572" s="226"/>
      <c r="BT1572" s="226"/>
      <c r="BU1572" s="226"/>
      <c r="BV1572" s="226"/>
      <c r="BW1572" s="226"/>
      <c r="BX1572" s="226"/>
      <c r="BY1572" s="226"/>
      <c r="BZ1572" s="226"/>
      <c r="CA1572" s="226"/>
      <c r="CB1572" s="226"/>
      <c r="CC1572" s="226"/>
      <c r="CD1572" s="226"/>
      <c r="CE1572" s="226"/>
      <c r="CF1572" s="226"/>
      <c r="CG1572" s="226"/>
      <c r="CH1572" s="226"/>
      <c r="CI1572" s="226"/>
      <c r="CJ1572" s="226"/>
      <c r="CK1572" s="226"/>
      <c r="CL1572" s="226"/>
      <c r="CM1572" s="226"/>
      <c r="CN1572" s="226"/>
      <c r="CO1572" s="226"/>
      <c r="CP1572" s="226"/>
      <c r="CQ1572" s="226"/>
      <c r="CR1572" s="226"/>
      <c r="CS1572" s="226"/>
      <c r="CT1572" s="226"/>
      <c r="CU1572" s="226"/>
      <c r="CV1572" s="226"/>
      <c r="CW1572" s="226"/>
      <c r="CX1572" s="226"/>
      <c r="CY1572" s="226"/>
      <c r="CZ1572" s="226"/>
      <c r="DA1572" s="226"/>
      <c r="DB1572" s="226"/>
      <c r="DC1572" s="226"/>
      <c r="DD1572" s="226"/>
      <c r="DE1572" s="226"/>
      <c r="DF1572" s="226"/>
      <c r="DG1572" s="226"/>
      <c r="DH1572" s="226"/>
      <c r="DI1572" s="226"/>
      <c r="DJ1572" s="226"/>
      <c r="DK1572" s="226"/>
      <c r="DL1572" s="226"/>
      <c r="DM1572" s="226"/>
      <c r="DN1572" s="226"/>
      <c r="DO1572" s="226"/>
      <c r="DP1572" s="226"/>
      <c r="DQ1572" s="226"/>
      <c r="DR1572" s="226"/>
      <c r="DS1572" s="226"/>
      <c r="DT1572" s="226"/>
      <c r="DU1572" s="226"/>
      <c r="DV1572" s="226"/>
      <c r="DW1572" s="226"/>
      <c r="DX1572" s="226"/>
      <c r="DY1572" s="226"/>
      <c r="DZ1572" s="226"/>
      <c r="EA1572" s="226"/>
      <c r="EB1572" s="226"/>
      <c r="EC1572" s="226"/>
      <c r="ED1572" s="226"/>
      <c r="EE1572" s="226"/>
      <c r="EF1572" s="226"/>
      <c r="EG1572" s="226"/>
      <c r="EH1572" s="226"/>
      <c r="EI1572" s="226"/>
      <c r="EJ1572" s="226"/>
      <c r="EK1572" s="226"/>
      <c r="EL1572" s="226"/>
      <c r="EM1572" s="226"/>
      <c r="EN1572" s="226"/>
      <c r="EO1572" s="226"/>
      <c r="EP1572" s="226"/>
      <c r="EQ1572" s="226"/>
      <c r="ER1572" s="226"/>
      <c r="ES1572" s="226"/>
      <c r="ET1572" s="226"/>
      <c r="EU1572" s="226"/>
      <c r="EV1572" s="226"/>
      <c r="EW1572" s="226"/>
      <c r="EX1572" s="226"/>
      <c r="EY1572" s="226"/>
      <c r="EZ1572" s="226"/>
      <c r="FA1572" s="226"/>
      <c r="FB1572" s="226"/>
      <c r="FC1572" s="226"/>
      <c r="FD1572" s="226"/>
      <c r="FE1572" s="226"/>
      <c r="FF1572" s="226"/>
      <c r="FG1572" s="226"/>
      <c r="FH1572" s="226"/>
      <c r="FI1572" s="226"/>
      <c r="FJ1572" s="226"/>
      <c r="FK1572" s="226"/>
      <c r="FL1572" s="226"/>
      <c r="FM1572" s="226"/>
      <c r="FN1572" s="226"/>
      <c r="FO1572" s="226"/>
      <c r="FP1572" s="226"/>
      <c r="FQ1572" s="226"/>
      <c r="FR1572" s="226"/>
      <c r="FS1572" s="226"/>
      <c r="FT1572" s="226"/>
      <c r="FU1572" s="226"/>
      <c r="FV1572" s="226"/>
      <c r="FW1572" s="226"/>
      <c r="FX1572" s="226"/>
      <c r="FY1572" s="226"/>
      <c r="FZ1572" s="226"/>
      <c r="GA1572" s="226"/>
      <c r="GB1572" s="226"/>
      <c r="GC1572" s="226"/>
      <c r="GD1572" s="226"/>
      <c r="GE1572" s="226"/>
      <c r="GF1572" s="226"/>
      <c r="GG1572" s="226"/>
      <c r="GH1572" s="226"/>
      <c r="GI1572" s="226"/>
      <c r="GJ1572" s="226"/>
      <c r="GK1572" s="226"/>
      <c r="GL1572" s="226"/>
      <c r="GM1572" s="226"/>
      <c r="GN1572" s="226"/>
      <c r="GO1572" s="226"/>
      <c r="GP1572" s="226"/>
      <c r="GQ1572" s="226"/>
      <c r="GR1572" s="226"/>
      <c r="GS1572" s="226"/>
      <c r="GT1572" s="226"/>
      <c r="GU1572" s="226"/>
      <c r="GV1572" s="226"/>
      <c r="GW1572" s="226"/>
      <c r="GX1572" s="226"/>
      <c r="GY1572" s="226"/>
      <c r="GZ1572" s="226"/>
      <c r="HA1572" s="226"/>
      <c r="HB1572" s="226"/>
      <c r="HC1572" s="226"/>
      <c r="HD1572" s="226"/>
      <c r="HE1572" s="226"/>
      <c r="HF1572" s="226"/>
      <c r="HG1572" s="226"/>
      <c r="HH1572" s="226"/>
      <c r="HI1572" s="226"/>
      <c r="HJ1572" s="226"/>
      <c r="HK1572" s="226"/>
      <c r="HL1572" s="226"/>
      <c r="HM1572" s="226"/>
      <c r="HN1572" s="226"/>
      <c r="HO1572" s="226"/>
      <c r="HP1572" s="226"/>
      <c r="HQ1572" s="226"/>
      <c r="HR1572" s="226"/>
      <c r="HS1572" s="226"/>
      <c r="HT1572" s="226"/>
      <c r="HU1572" s="226"/>
      <c r="HV1572" s="226"/>
      <c r="HW1572" s="226"/>
      <c r="HX1572" s="226"/>
      <c r="HY1572" s="226"/>
      <c r="HZ1572" s="226"/>
      <c r="IA1572" s="226"/>
      <c r="IB1572" s="226"/>
      <c r="IC1572" s="226"/>
      <c r="ID1572" s="226"/>
      <c r="IE1572" s="226"/>
      <c r="IF1572" s="226"/>
      <c r="IG1572" s="226"/>
      <c r="IH1572" s="226"/>
      <c r="II1572" s="226"/>
      <c r="IJ1572" s="226"/>
      <c r="IK1572" s="226"/>
      <c r="IL1572" s="226"/>
      <c r="IM1572" s="226"/>
    </row>
    <row r="1573" spans="1:252" s="227" customFormat="1" ht="33.6">
      <c r="A1573" s="323"/>
      <c r="B1573" s="198"/>
      <c r="C1573" s="329"/>
      <c r="D1573" s="207"/>
      <c r="E1573" s="199" t="s">
        <v>1193</v>
      </c>
      <c r="F1573" s="199"/>
      <c r="G1573" s="199"/>
      <c r="H1573" s="208"/>
      <c r="I1573" s="207"/>
      <c r="J1573" s="178"/>
      <c r="K1573" s="226"/>
      <c r="L1573" s="226"/>
      <c r="M1573" s="179">
        <f>IF(E1573="","",SUBTOTAL(3,$E$5:E1573))</f>
        <v>1332</v>
      </c>
      <c r="N1573" s="226"/>
      <c r="O1573" s="226"/>
      <c r="P1573" s="226"/>
      <c r="Q1573" s="226"/>
      <c r="R1573" s="226"/>
      <c r="S1573" s="226"/>
      <c r="T1573" s="226"/>
      <c r="U1573" s="226"/>
      <c r="V1573" s="226"/>
      <c r="W1573" s="226"/>
      <c r="X1573" s="226"/>
      <c r="Y1573" s="226"/>
      <c r="Z1573" s="226"/>
      <c r="AA1573" s="226"/>
      <c r="AB1573" s="226"/>
      <c r="AC1573" s="226"/>
      <c r="AD1573" s="226"/>
      <c r="AE1573" s="226"/>
      <c r="AF1573" s="226"/>
      <c r="AG1573" s="226"/>
      <c r="AH1573" s="226"/>
      <c r="AI1573" s="226"/>
      <c r="AJ1573" s="226"/>
      <c r="AK1573" s="226"/>
      <c r="AL1573" s="226"/>
      <c r="AM1573" s="226"/>
      <c r="AN1573" s="226"/>
      <c r="AO1573" s="226"/>
      <c r="AP1573" s="226"/>
      <c r="AQ1573" s="226"/>
      <c r="AR1573" s="226"/>
      <c r="AS1573" s="226"/>
      <c r="AT1573" s="226"/>
      <c r="AU1573" s="226"/>
      <c r="AV1573" s="226"/>
      <c r="AW1573" s="226"/>
      <c r="AX1573" s="226"/>
      <c r="AY1573" s="226"/>
      <c r="AZ1573" s="226"/>
      <c r="BA1573" s="226"/>
      <c r="BB1573" s="226"/>
      <c r="BC1573" s="226"/>
      <c r="BD1573" s="226"/>
      <c r="BE1573" s="226"/>
      <c r="BF1573" s="226"/>
      <c r="BG1573" s="226"/>
      <c r="BH1573" s="226"/>
      <c r="BI1573" s="226"/>
      <c r="BJ1573" s="226"/>
      <c r="BK1573" s="226"/>
      <c r="BL1573" s="226"/>
      <c r="BM1573" s="226"/>
      <c r="BN1573" s="226"/>
      <c r="BO1573" s="226"/>
      <c r="BP1573" s="226"/>
      <c r="BQ1573" s="226"/>
      <c r="BR1573" s="226"/>
      <c r="BS1573" s="226"/>
      <c r="BT1573" s="226"/>
      <c r="BU1573" s="226"/>
      <c r="BV1573" s="226"/>
      <c r="BW1573" s="226"/>
      <c r="BX1573" s="226"/>
      <c r="BY1573" s="226"/>
      <c r="BZ1573" s="226"/>
      <c r="CA1573" s="226"/>
      <c r="CB1573" s="226"/>
      <c r="CC1573" s="226"/>
      <c r="CD1573" s="226"/>
      <c r="CE1573" s="226"/>
      <c r="CF1573" s="226"/>
      <c r="CG1573" s="226"/>
      <c r="CH1573" s="226"/>
      <c r="CI1573" s="226"/>
      <c r="CJ1573" s="226"/>
      <c r="CK1573" s="226"/>
      <c r="CL1573" s="226"/>
      <c r="CM1573" s="226"/>
      <c r="CN1573" s="226"/>
      <c r="CO1573" s="226"/>
      <c r="CP1573" s="226"/>
      <c r="CQ1573" s="226"/>
      <c r="CR1573" s="226"/>
      <c r="CS1573" s="226"/>
      <c r="CT1573" s="226"/>
      <c r="CU1573" s="226"/>
      <c r="CV1573" s="226"/>
      <c r="CW1573" s="226"/>
      <c r="CX1573" s="226"/>
      <c r="CY1573" s="226"/>
      <c r="CZ1573" s="226"/>
      <c r="DA1573" s="226"/>
      <c r="DB1573" s="226"/>
      <c r="DC1573" s="226"/>
      <c r="DD1573" s="226"/>
      <c r="DE1573" s="226"/>
      <c r="DF1573" s="226"/>
      <c r="DG1573" s="226"/>
      <c r="DH1573" s="226"/>
      <c r="DI1573" s="226"/>
      <c r="DJ1573" s="226"/>
      <c r="DK1573" s="226"/>
      <c r="DL1573" s="226"/>
      <c r="DM1573" s="226"/>
      <c r="DN1573" s="226"/>
      <c r="DO1573" s="226"/>
      <c r="DP1573" s="226"/>
      <c r="DQ1573" s="226"/>
      <c r="DR1573" s="226"/>
      <c r="DS1573" s="226"/>
      <c r="DT1573" s="226"/>
      <c r="DU1573" s="226"/>
      <c r="DV1573" s="226"/>
      <c r="DW1573" s="226"/>
      <c r="DX1573" s="226"/>
      <c r="DY1573" s="226"/>
      <c r="DZ1573" s="226"/>
      <c r="EA1573" s="226"/>
      <c r="EB1573" s="226"/>
      <c r="EC1573" s="226"/>
      <c r="ED1573" s="226"/>
      <c r="EE1573" s="226"/>
      <c r="EF1573" s="226"/>
      <c r="EG1573" s="226"/>
      <c r="EH1573" s="226"/>
      <c r="EI1573" s="226"/>
      <c r="EJ1573" s="226"/>
      <c r="EK1573" s="226"/>
      <c r="EL1573" s="226"/>
      <c r="EM1573" s="226"/>
      <c r="EN1573" s="226"/>
      <c r="EO1573" s="226"/>
      <c r="EP1573" s="226"/>
      <c r="EQ1573" s="226"/>
      <c r="ER1573" s="226"/>
      <c r="ES1573" s="226"/>
      <c r="ET1573" s="226"/>
      <c r="EU1573" s="226"/>
      <c r="EV1573" s="226"/>
      <c r="EW1573" s="226"/>
      <c r="EX1573" s="226"/>
      <c r="EY1573" s="226"/>
      <c r="EZ1573" s="226"/>
      <c r="FA1573" s="226"/>
      <c r="FB1573" s="226"/>
      <c r="FC1573" s="226"/>
      <c r="FD1573" s="226"/>
      <c r="FE1573" s="226"/>
      <c r="FF1573" s="226"/>
      <c r="FG1573" s="226"/>
      <c r="FH1573" s="226"/>
      <c r="FI1573" s="226"/>
      <c r="FJ1573" s="226"/>
      <c r="FK1573" s="226"/>
      <c r="FL1573" s="226"/>
      <c r="FM1573" s="226"/>
      <c r="FN1573" s="226"/>
      <c r="FO1573" s="226"/>
      <c r="FP1573" s="226"/>
      <c r="FQ1573" s="226"/>
      <c r="FR1573" s="226"/>
      <c r="FS1573" s="226"/>
      <c r="FT1573" s="226"/>
      <c r="FU1573" s="226"/>
      <c r="FV1573" s="226"/>
      <c r="FW1573" s="226"/>
      <c r="FX1573" s="226"/>
      <c r="FY1573" s="226"/>
      <c r="FZ1573" s="226"/>
      <c r="GA1573" s="226"/>
      <c r="GB1573" s="226"/>
      <c r="GC1573" s="226"/>
      <c r="GD1573" s="226"/>
      <c r="GE1573" s="226"/>
      <c r="GF1573" s="226"/>
      <c r="GG1573" s="226"/>
      <c r="GH1573" s="226"/>
      <c r="GI1573" s="226"/>
      <c r="GJ1573" s="226"/>
      <c r="GK1573" s="226"/>
      <c r="GL1573" s="226"/>
      <c r="GM1573" s="226"/>
      <c r="GN1573" s="226"/>
      <c r="GO1573" s="226"/>
      <c r="GP1573" s="226"/>
      <c r="GQ1573" s="226"/>
      <c r="GR1573" s="226"/>
      <c r="GS1573" s="226"/>
      <c r="GT1573" s="226"/>
      <c r="GU1573" s="226"/>
      <c r="GV1573" s="226"/>
      <c r="GW1573" s="226"/>
      <c r="GX1573" s="226"/>
      <c r="GY1573" s="226"/>
      <c r="GZ1573" s="226"/>
      <c r="HA1573" s="226"/>
      <c r="HB1573" s="226"/>
      <c r="HC1573" s="226"/>
      <c r="HD1573" s="226"/>
      <c r="HE1573" s="226"/>
      <c r="HF1573" s="226"/>
      <c r="HG1573" s="226"/>
      <c r="HH1573" s="226"/>
      <c r="HI1573" s="226"/>
      <c r="HJ1573" s="226"/>
      <c r="HK1573" s="226"/>
      <c r="HL1573" s="226"/>
      <c r="HM1573" s="226"/>
      <c r="HN1573" s="226"/>
      <c r="HO1573" s="226"/>
      <c r="HP1573" s="226"/>
      <c r="HQ1573" s="226"/>
      <c r="HR1573" s="226"/>
      <c r="HS1573" s="226"/>
      <c r="HT1573" s="226"/>
      <c r="HU1573" s="226"/>
      <c r="HV1573" s="226"/>
      <c r="HW1573" s="226"/>
      <c r="HX1573" s="226"/>
      <c r="HY1573" s="226"/>
      <c r="HZ1573" s="226"/>
      <c r="IA1573" s="226"/>
      <c r="IB1573" s="226"/>
      <c r="IC1573" s="226"/>
      <c r="ID1573" s="226"/>
      <c r="IE1573" s="226"/>
      <c r="IF1573" s="226"/>
      <c r="IG1573" s="226"/>
      <c r="IH1573" s="226"/>
      <c r="II1573" s="226"/>
      <c r="IJ1573" s="226"/>
      <c r="IK1573" s="226"/>
      <c r="IL1573" s="226"/>
      <c r="IM1573" s="226"/>
    </row>
    <row r="1574" spans="1:252" s="227" customFormat="1" ht="33.6">
      <c r="A1574" s="323"/>
      <c r="B1574" s="198"/>
      <c r="C1574" s="329"/>
      <c r="D1574" s="207"/>
      <c r="E1574" s="199" t="s">
        <v>1194</v>
      </c>
      <c r="F1574" s="199"/>
      <c r="G1574" s="199"/>
      <c r="H1574" s="208"/>
      <c r="I1574" s="207"/>
      <c r="J1574" s="178"/>
      <c r="K1574" s="226"/>
      <c r="L1574" s="226"/>
      <c r="M1574" s="179">
        <f>IF(E1574="","",SUBTOTAL(3,$E$5:E1574))</f>
        <v>1333</v>
      </c>
      <c r="N1574" s="226"/>
      <c r="O1574" s="226"/>
      <c r="P1574" s="226"/>
      <c r="Q1574" s="226"/>
      <c r="R1574" s="226"/>
      <c r="S1574" s="226"/>
      <c r="T1574" s="226"/>
      <c r="U1574" s="226"/>
      <c r="V1574" s="226"/>
      <c r="W1574" s="226"/>
      <c r="X1574" s="226"/>
      <c r="Y1574" s="226"/>
      <c r="Z1574" s="226"/>
      <c r="AA1574" s="226"/>
      <c r="AB1574" s="226"/>
      <c r="AC1574" s="226"/>
      <c r="AD1574" s="226"/>
      <c r="AE1574" s="226"/>
      <c r="AF1574" s="226"/>
      <c r="AG1574" s="226"/>
      <c r="AH1574" s="226"/>
      <c r="AI1574" s="226"/>
      <c r="AJ1574" s="226"/>
      <c r="AK1574" s="226"/>
      <c r="AL1574" s="226"/>
      <c r="AM1574" s="226"/>
      <c r="AN1574" s="226"/>
      <c r="AO1574" s="226"/>
      <c r="AP1574" s="226"/>
      <c r="AQ1574" s="226"/>
      <c r="AR1574" s="226"/>
      <c r="AS1574" s="226"/>
      <c r="AT1574" s="226"/>
      <c r="AU1574" s="226"/>
      <c r="AV1574" s="226"/>
      <c r="AW1574" s="226"/>
      <c r="AX1574" s="226"/>
      <c r="AY1574" s="226"/>
      <c r="AZ1574" s="226"/>
      <c r="BA1574" s="226"/>
      <c r="BB1574" s="226"/>
      <c r="BC1574" s="226"/>
      <c r="BD1574" s="226"/>
      <c r="BE1574" s="226"/>
      <c r="BF1574" s="226"/>
      <c r="BG1574" s="226"/>
      <c r="BH1574" s="226"/>
      <c r="BI1574" s="226"/>
      <c r="BJ1574" s="226"/>
      <c r="BK1574" s="226"/>
      <c r="BL1574" s="226"/>
      <c r="BM1574" s="226"/>
      <c r="BN1574" s="226"/>
      <c r="BO1574" s="226"/>
      <c r="BP1574" s="226"/>
      <c r="BQ1574" s="226"/>
      <c r="BR1574" s="226"/>
      <c r="BS1574" s="226"/>
      <c r="BT1574" s="226"/>
      <c r="BU1574" s="226"/>
      <c r="BV1574" s="226"/>
      <c r="BW1574" s="226"/>
      <c r="BX1574" s="226"/>
      <c r="BY1574" s="226"/>
      <c r="BZ1574" s="226"/>
      <c r="CA1574" s="226"/>
      <c r="CB1574" s="226"/>
      <c r="CC1574" s="226"/>
      <c r="CD1574" s="226"/>
      <c r="CE1574" s="226"/>
      <c r="CF1574" s="226"/>
      <c r="CG1574" s="226"/>
      <c r="CH1574" s="226"/>
      <c r="CI1574" s="226"/>
      <c r="CJ1574" s="226"/>
      <c r="CK1574" s="226"/>
      <c r="CL1574" s="226"/>
      <c r="CM1574" s="226"/>
      <c r="CN1574" s="226"/>
      <c r="CO1574" s="226"/>
      <c r="CP1574" s="226"/>
      <c r="CQ1574" s="226"/>
      <c r="CR1574" s="226"/>
      <c r="CS1574" s="226"/>
      <c r="CT1574" s="226"/>
      <c r="CU1574" s="226"/>
      <c r="CV1574" s="226"/>
      <c r="CW1574" s="226"/>
      <c r="CX1574" s="226"/>
      <c r="CY1574" s="226"/>
      <c r="CZ1574" s="226"/>
      <c r="DA1574" s="226"/>
      <c r="DB1574" s="226"/>
      <c r="DC1574" s="226"/>
      <c r="DD1574" s="226"/>
      <c r="DE1574" s="226"/>
      <c r="DF1574" s="226"/>
      <c r="DG1574" s="226"/>
      <c r="DH1574" s="226"/>
      <c r="DI1574" s="226"/>
      <c r="DJ1574" s="226"/>
      <c r="DK1574" s="226"/>
      <c r="DL1574" s="226"/>
      <c r="DM1574" s="226"/>
      <c r="DN1574" s="226"/>
      <c r="DO1574" s="226"/>
      <c r="DP1574" s="226"/>
      <c r="DQ1574" s="226"/>
      <c r="DR1574" s="226"/>
      <c r="DS1574" s="226"/>
      <c r="DT1574" s="226"/>
      <c r="DU1574" s="226"/>
      <c r="DV1574" s="226"/>
      <c r="DW1574" s="226"/>
      <c r="DX1574" s="226"/>
      <c r="DY1574" s="226"/>
      <c r="DZ1574" s="226"/>
      <c r="EA1574" s="226"/>
      <c r="EB1574" s="226"/>
      <c r="EC1574" s="226"/>
      <c r="ED1574" s="226"/>
      <c r="EE1574" s="226"/>
      <c r="EF1574" s="226"/>
      <c r="EG1574" s="226"/>
      <c r="EH1574" s="226"/>
      <c r="EI1574" s="226"/>
      <c r="EJ1574" s="226"/>
      <c r="EK1574" s="226"/>
      <c r="EL1574" s="226"/>
      <c r="EM1574" s="226"/>
      <c r="EN1574" s="226"/>
      <c r="EO1574" s="226"/>
      <c r="EP1574" s="226"/>
      <c r="EQ1574" s="226"/>
      <c r="ER1574" s="226"/>
      <c r="ES1574" s="226"/>
      <c r="ET1574" s="226"/>
      <c r="EU1574" s="226"/>
      <c r="EV1574" s="226"/>
      <c r="EW1574" s="226"/>
      <c r="EX1574" s="226"/>
      <c r="EY1574" s="226"/>
      <c r="EZ1574" s="226"/>
      <c r="FA1574" s="226"/>
      <c r="FB1574" s="226"/>
      <c r="FC1574" s="226"/>
      <c r="FD1574" s="226"/>
      <c r="FE1574" s="226"/>
      <c r="FF1574" s="226"/>
      <c r="FG1574" s="226"/>
      <c r="FH1574" s="226"/>
      <c r="FI1574" s="226"/>
      <c r="FJ1574" s="226"/>
      <c r="FK1574" s="226"/>
      <c r="FL1574" s="226"/>
      <c r="FM1574" s="226"/>
      <c r="FN1574" s="226"/>
      <c r="FO1574" s="226"/>
      <c r="FP1574" s="226"/>
      <c r="FQ1574" s="226"/>
      <c r="FR1574" s="226"/>
      <c r="FS1574" s="226"/>
      <c r="FT1574" s="226"/>
      <c r="FU1574" s="226"/>
      <c r="FV1574" s="226"/>
      <c r="FW1574" s="226"/>
      <c r="FX1574" s="226"/>
      <c r="FY1574" s="226"/>
      <c r="FZ1574" s="226"/>
      <c r="GA1574" s="226"/>
      <c r="GB1574" s="226"/>
      <c r="GC1574" s="226"/>
      <c r="GD1574" s="226"/>
      <c r="GE1574" s="226"/>
      <c r="GF1574" s="226"/>
      <c r="GG1574" s="226"/>
      <c r="GH1574" s="226"/>
      <c r="GI1574" s="226"/>
      <c r="GJ1574" s="226"/>
      <c r="GK1574" s="226"/>
      <c r="GL1574" s="226"/>
      <c r="GM1574" s="226"/>
      <c r="GN1574" s="226"/>
      <c r="GO1574" s="226"/>
      <c r="GP1574" s="226"/>
      <c r="GQ1574" s="226"/>
      <c r="GR1574" s="226"/>
      <c r="GS1574" s="226"/>
      <c r="GT1574" s="226"/>
      <c r="GU1574" s="226"/>
      <c r="GV1574" s="226"/>
      <c r="GW1574" s="226"/>
      <c r="GX1574" s="226"/>
      <c r="GY1574" s="226"/>
      <c r="GZ1574" s="226"/>
      <c r="HA1574" s="226"/>
      <c r="HB1574" s="226"/>
      <c r="HC1574" s="226"/>
      <c r="HD1574" s="226"/>
      <c r="HE1574" s="226"/>
      <c r="HF1574" s="226"/>
      <c r="HG1574" s="226"/>
      <c r="HH1574" s="226"/>
      <c r="HI1574" s="226"/>
      <c r="HJ1574" s="226"/>
      <c r="HK1574" s="226"/>
      <c r="HL1574" s="226"/>
      <c r="HM1574" s="226"/>
      <c r="HN1574" s="226"/>
      <c r="HO1574" s="226"/>
      <c r="HP1574" s="226"/>
      <c r="HQ1574" s="226"/>
      <c r="HR1574" s="226"/>
      <c r="HS1574" s="226"/>
      <c r="HT1574" s="226"/>
      <c r="HU1574" s="226"/>
      <c r="HV1574" s="226"/>
      <c r="HW1574" s="226"/>
      <c r="HX1574" s="226"/>
      <c r="HY1574" s="226"/>
      <c r="HZ1574" s="226"/>
      <c r="IA1574" s="226"/>
      <c r="IB1574" s="226"/>
      <c r="IC1574" s="226"/>
      <c r="ID1574" s="226"/>
      <c r="IE1574" s="226"/>
      <c r="IF1574" s="226"/>
      <c r="IG1574" s="226"/>
      <c r="IH1574" s="226"/>
      <c r="II1574" s="226"/>
      <c r="IJ1574" s="226"/>
      <c r="IK1574" s="226"/>
      <c r="IL1574" s="226"/>
      <c r="IM1574" s="226"/>
    </row>
    <row r="1575" spans="1:252" s="227" customFormat="1" ht="33.6">
      <c r="A1575" s="323"/>
      <c r="B1575" s="198"/>
      <c r="C1575" s="329"/>
      <c r="D1575" s="207"/>
      <c r="E1575" s="199" t="s">
        <v>1195</v>
      </c>
      <c r="F1575" s="199"/>
      <c r="G1575" s="199"/>
      <c r="H1575" s="208"/>
      <c r="I1575" s="207"/>
      <c r="J1575" s="178"/>
      <c r="K1575" s="226"/>
      <c r="L1575" s="226"/>
      <c r="M1575" s="179">
        <f>IF(E1575="","",SUBTOTAL(3,$E$5:E1575))</f>
        <v>1334</v>
      </c>
      <c r="N1575" s="226"/>
      <c r="O1575" s="226"/>
      <c r="P1575" s="226"/>
      <c r="Q1575" s="226"/>
      <c r="R1575" s="226"/>
      <c r="S1575" s="226"/>
      <c r="T1575" s="226"/>
      <c r="U1575" s="226"/>
      <c r="V1575" s="226"/>
      <c r="W1575" s="226"/>
      <c r="X1575" s="226"/>
      <c r="Y1575" s="226"/>
      <c r="Z1575" s="226"/>
      <c r="AA1575" s="226"/>
      <c r="AB1575" s="226"/>
      <c r="AC1575" s="226"/>
      <c r="AD1575" s="226"/>
      <c r="AE1575" s="226"/>
      <c r="AF1575" s="226"/>
      <c r="AG1575" s="226"/>
      <c r="AH1575" s="226"/>
      <c r="AI1575" s="226"/>
      <c r="AJ1575" s="226"/>
      <c r="AK1575" s="226"/>
      <c r="AL1575" s="226"/>
      <c r="AM1575" s="226"/>
      <c r="AN1575" s="226"/>
      <c r="AO1575" s="226"/>
      <c r="AP1575" s="226"/>
      <c r="AQ1575" s="226"/>
      <c r="AR1575" s="226"/>
      <c r="AS1575" s="226"/>
      <c r="AT1575" s="226"/>
      <c r="AU1575" s="226"/>
      <c r="AV1575" s="226"/>
      <c r="AW1575" s="226"/>
      <c r="AX1575" s="226"/>
      <c r="AY1575" s="226"/>
      <c r="AZ1575" s="226"/>
      <c r="BA1575" s="226"/>
      <c r="BB1575" s="226"/>
      <c r="BC1575" s="226"/>
      <c r="BD1575" s="226"/>
      <c r="BE1575" s="226"/>
      <c r="BF1575" s="226"/>
      <c r="BG1575" s="226"/>
      <c r="BH1575" s="226"/>
      <c r="BI1575" s="226"/>
      <c r="BJ1575" s="226"/>
      <c r="BK1575" s="226"/>
      <c r="BL1575" s="226"/>
      <c r="BM1575" s="226"/>
      <c r="BN1575" s="226"/>
      <c r="BO1575" s="226"/>
      <c r="BP1575" s="226"/>
      <c r="BQ1575" s="226"/>
      <c r="BR1575" s="226"/>
      <c r="BS1575" s="226"/>
      <c r="BT1575" s="226"/>
      <c r="BU1575" s="226"/>
      <c r="BV1575" s="226"/>
      <c r="BW1575" s="226"/>
      <c r="BX1575" s="226"/>
      <c r="BY1575" s="226"/>
      <c r="BZ1575" s="226"/>
      <c r="CA1575" s="226"/>
      <c r="CB1575" s="226"/>
      <c r="CC1575" s="226"/>
      <c r="CD1575" s="226"/>
      <c r="CE1575" s="226"/>
      <c r="CF1575" s="226"/>
      <c r="CG1575" s="226"/>
      <c r="CH1575" s="226"/>
      <c r="CI1575" s="226"/>
      <c r="CJ1575" s="226"/>
      <c r="CK1575" s="226"/>
      <c r="CL1575" s="226"/>
      <c r="CM1575" s="226"/>
      <c r="CN1575" s="226"/>
      <c r="CO1575" s="226"/>
      <c r="CP1575" s="226"/>
      <c r="CQ1575" s="226"/>
      <c r="CR1575" s="226"/>
      <c r="CS1575" s="226"/>
      <c r="CT1575" s="226"/>
      <c r="CU1575" s="226"/>
      <c r="CV1575" s="226"/>
      <c r="CW1575" s="226"/>
      <c r="CX1575" s="226"/>
      <c r="CY1575" s="226"/>
      <c r="CZ1575" s="226"/>
      <c r="DA1575" s="226"/>
      <c r="DB1575" s="226"/>
      <c r="DC1575" s="226"/>
      <c r="DD1575" s="226"/>
      <c r="DE1575" s="226"/>
      <c r="DF1575" s="226"/>
      <c r="DG1575" s="226"/>
      <c r="DH1575" s="226"/>
      <c r="DI1575" s="226"/>
      <c r="DJ1575" s="226"/>
      <c r="DK1575" s="226"/>
      <c r="DL1575" s="226"/>
      <c r="DM1575" s="226"/>
      <c r="DN1575" s="226"/>
      <c r="DO1575" s="226"/>
      <c r="DP1575" s="226"/>
      <c r="DQ1575" s="226"/>
      <c r="DR1575" s="226"/>
      <c r="DS1575" s="226"/>
      <c r="DT1575" s="226"/>
      <c r="DU1575" s="226"/>
      <c r="DV1575" s="226"/>
      <c r="DW1575" s="226"/>
      <c r="DX1575" s="226"/>
      <c r="DY1575" s="226"/>
      <c r="DZ1575" s="226"/>
      <c r="EA1575" s="226"/>
      <c r="EB1575" s="226"/>
      <c r="EC1575" s="226"/>
      <c r="ED1575" s="226"/>
      <c r="EE1575" s="226"/>
      <c r="EF1575" s="226"/>
      <c r="EG1575" s="226"/>
      <c r="EH1575" s="226"/>
      <c r="EI1575" s="226"/>
      <c r="EJ1575" s="226"/>
      <c r="EK1575" s="226"/>
      <c r="EL1575" s="226"/>
      <c r="EM1575" s="226"/>
      <c r="EN1575" s="226"/>
      <c r="EO1575" s="226"/>
      <c r="EP1575" s="226"/>
      <c r="EQ1575" s="226"/>
      <c r="ER1575" s="226"/>
      <c r="ES1575" s="226"/>
      <c r="ET1575" s="226"/>
      <c r="EU1575" s="226"/>
      <c r="EV1575" s="226"/>
      <c r="EW1575" s="226"/>
      <c r="EX1575" s="226"/>
      <c r="EY1575" s="226"/>
      <c r="EZ1575" s="226"/>
      <c r="FA1575" s="226"/>
      <c r="FB1575" s="226"/>
      <c r="FC1575" s="226"/>
      <c r="FD1575" s="226"/>
      <c r="FE1575" s="226"/>
      <c r="FF1575" s="226"/>
      <c r="FG1575" s="226"/>
      <c r="FH1575" s="226"/>
      <c r="FI1575" s="226"/>
      <c r="FJ1575" s="226"/>
      <c r="FK1575" s="226"/>
      <c r="FL1575" s="226"/>
      <c r="FM1575" s="226"/>
      <c r="FN1575" s="226"/>
      <c r="FO1575" s="226"/>
      <c r="FP1575" s="226"/>
      <c r="FQ1575" s="226"/>
      <c r="FR1575" s="226"/>
      <c r="FS1575" s="226"/>
      <c r="FT1575" s="226"/>
      <c r="FU1575" s="226"/>
      <c r="FV1575" s="226"/>
      <c r="FW1575" s="226"/>
      <c r="FX1575" s="226"/>
      <c r="FY1575" s="226"/>
      <c r="FZ1575" s="226"/>
      <c r="GA1575" s="226"/>
      <c r="GB1575" s="226"/>
      <c r="GC1575" s="226"/>
      <c r="GD1575" s="226"/>
      <c r="GE1575" s="226"/>
      <c r="GF1575" s="226"/>
      <c r="GG1575" s="226"/>
      <c r="GH1575" s="226"/>
      <c r="GI1575" s="226"/>
      <c r="GJ1575" s="226"/>
      <c r="GK1575" s="226"/>
      <c r="GL1575" s="226"/>
      <c r="GM1575" s="226"/>
      <c r="GN1575" s="226"/>
      <c r="GO1575" s="226"/>
      <c r="GP1575" s="226"/>
      <c r="GQ1575" s="226"/>
      <c r="GR1575" s="226"/>
      <c r="GS1575" s="226"/>
      <c r="GT1575" s="226"/>
      <c r="GU1575" s="226"/>
      <c r="GV1575" s="226"/>
      <c r="GW1575" s="226"/>
      <c r="GX1575" s="226"/>
      <c r="GY1575" s="226"/>
      <c r="GZ1575" s="226"/>
      <c r="HA1575" s="226"/>
      <c r="HB1575" s="226"/>
      <c r="HC1575" s="226"/>
      <c r="HD1575" s="226"/>
      <c r="HE1575" s="226"/>
      <c r="HF1575" s="226"/>
      <c r="HG1575" s="226"/>
      <c r="HH1575" s="226"/>
      <c r="HI1575" s="226"/>
      <c r="HJ1575" s="226"/>
      <c r="HK1575" s="226"/>
      <c r="HL1575" s="226"/>
      <c r="HM1575" s="226"/>
      <c r="HN1575" s="226"/>
      <c r="HO1575" s="226"/>
      <c r="HP1575" s="226"/>
      <c r="HQ1575" s="226"/>
      <c r="HR1575" s="226"/>
      <c r="HS1575" s="226"/>
      <c r="HT1575" s="226"/>
      <c r="HU1575" s="226"/>
      <c r="HV1575" s="226"/>
      <c r="HW1575" s="226"/>
      <c r="HX1575" s="226"/>
      <c r="HY1575" s="226"/>
      <c r="HZ1575" s="226"/>
      <c r="IA1575" s="226"/>
      <c r="IB1575" s="226"/>
      <c r="IC1575" s="226"/>
      <c r="ID1575" s="226"/>
      <c r="IE1575" s="226"/>
      <c r="IF1575" s="226"/>
      <c r="IG1575" s="226"/>
      <c r="IH1575" s="226"/>
      <c r="II1575" s="226"/>
      <c r="IJ1575" s="226"/>
      <c r="IK1575" s="226"/>
      <c r="IL1575" s="226"/>
      <c r="IM1575" s="226"/>
    </row>
    <row r="1576" spans="1:252" s="227" customFormat="1">
      <c r="A1576" s="323"/>
      <c r="B1576" s="198"/>
      <c r="C1576" s="329"/>
      <c r="D1576" s="207"/>
      <c r="E1576" s="199" t="s">
        <v>1196</v>
      </c>
      <c r="F1576" s="199"/>
      <c r="G1576" s="199"/>
      <c r="H1576" s="208"/>
      <c r="I1576" s="207"/>
      <c r="J1576" s="178"/>
      <c r="K1576" s="226"/>
      <c r="L1576" s="226"/>
      <c r="M1576" s="179">
        <f>IF(E1576="","",SUBTOTAL(3,$E$5:E1576))</f>
        <v>1335</v>
      </c>
      <c r="N1576" s="226"/>
      <c r="O1576" s="226"/>
      <c r="P1576" s="226"/>
      <c r="Q1576" s="226"/>
      <c r="R1576" s="226"/>
      <c r="S1576" s="226"/>
      <c r="T1576" s="226"/>
      <c r="U1576" s="226"/>
      <c r="V1576" s="226"/>
      <c r="W1576" s="226"/>
      <c r="X1576" s="226"/>
      <c r="Y1576" s="226"/>
      <c r="Z1576" s="226"/>
      <c r="AA1576" s="226"/>
      <c r="AB1576" s="226"/>
      <c r="AC1576" s="226"/>
      <c r="AD1576" s="226"/>
      <c r="AE1576" s="226"/>
      <c r="AF1576" s="226"/>
      <c r="AG1576" s="226"/>
      <c r="AH1576" s="226"/>
      <c r="AI1576" s="226"/>
      <c r="AJ1576" s="226"/>
      <c r="AK1576" s="226"/>
      <c r="AL1576" s="226"/>
      <c r="AM1576" s="226"/>
      <c r="AN1576" s="226"/>
      <c r="AO1576" s="226"/>
      <c r="AP1576" s="226"/>
      <c r="AQ1576" s="226"/>
      <c r="AR1576" s="226"/>
      <c r="AS1576" s="226"/>
      <c r="AT1576" s="226"/>
      <c r="AU1576" s="226"/>
      <c r="AV1576" s="226"/>
      <c r="AW1576" s="226"/>
      <c r="AX1576" s="226"/>
      <c r="AY1576" s="226"/>
      <c r="AZ1576" s="226"/>
      <c r="BA1576" s="226"/>
      <c r="BB1576" s="226"/>
      <c r="BC1576" s="226"/>
      <c r="BD1576" s="226"/>
      <c r="BE1576" s="226"/>
      <c r="BF1576" s="226"/>
      <c r="BG1576" s="226"/>
      <c r="BH1576" s="226"/>
      <c r="BI1576" s="226"/>
      <c r="BJ1576" s="226"/>
      <c r="BK1576" s="226"/>
      <c r="BL1576" s="226"/>
      <c r="BM1576" s="226"/>
      <c r="BN1576" s="226"/>
      <c r="BO1576" s="226"/>
      <c r="BP1576" s="226"/>
      <c r="BQ1576" s="226"/>
      <c r="BR1576" s="226"/>
      <c r="BS1576" s="226"/>
      <c r="BT1576" s="226"/>
      <c r="BU1576" s="226"/>
      <c r="BV1576" s="226"/>
      <c r="BW1576" s="226"/>
      <c r="BX1576" s="226"/>
      <c r="BY1576" s="226"/>
      <c r="BZ1576" s="226"/>
      <c r="CA1576" s="226"/>
      <c r="CB1576" s="226"/>
      <c r="CC1576" s="226"/>
      <c r="CD1576" s="226"/>
      <c r="CE1576" s="226"/>
      <c r="CF1576" s="226"/>
      <c r="CG1576" s="226"/>
      <c r="CH1576" s="226"/>
      <c r="CI1576" s="226"/>
      <c r="CJ1576" s="226"/>
      <c r="CK1576" s="226"/>
      <c r="CL1576" s="226"/>
      <c r="CM1576" s="226"/>
      <c r="CN1576" s="226"/>
      <c r="CO1576" s="226"/>
      <c r="CP1576" s="226"/>
      <c r="CQ1576" s="226"/>
      <c r="CR1576" s="226"/>
      <c r="CS1576" s="226"/>
      <c r="CT1576" s="226"/>
      <c r="CU1576" s="226"/>
      <c r="CV1576" s="226"/>
      <c r="CW1576" s="226"/>
      <c r="CX1576" s="226"/>
      <c r="CY1576" s="226"/>
      <c r="CZ1576" s="226"/>
      <c r="DA1576" s="226"/>
      <c r="DB1576" s="226"/>
      <c r="DC1576" s="226"/>
      <c r="DD1576" s="226"/>
      <c r="DE1576" s="226"/>
      <c r="DF1576" s="226"/>
      <c r="DG1576" s="226"/>
      <c r="DH1576" s="226"/>
      <c r="DI1576" s="226"/>
      <c r="DJ1576" s="226"/>
      <c r="DK1576" s="226"/>
      <c r="DL1576" s="226"/>
      <c r="DM1576" s="226"/>
      <c r="DN1576" s="226"/>
      <c r="DO1576" s="226"/>
      <c r="DP1576" s="226"/>
      <c r="DQ1576" s="226"/>
      <c r="DR1576" s="226"/>
      <c r="DS1576" s="226"/>
      <c r="DT1576" s="226"/>
      <c r="DU1576" s="226"/>
      <c r="DV1576" s="226"/>
      <c r="DW1576" s="226"/>
      <c r="DX1576" s="226"/>
      <c r="DY1576" s="226"/>
      <c r="DZ1576" s="226"/>
      <c r="EA1576" s="226"/>
      <c r="EB1576" s="226"/>
      <c r="EC1576" s="226"/>
      <c r="ED1576" s="226"/>
      <c r="EE1576" s="226"/>
      <c r="EF1576" s="226"/>
      <c r="EG1576" s="226"/>
      <c r="EH1576" s="226"/>
      <c r="EI1576" s="226"/>
      <c r="EJ1576" s="226"/>
      <c r="EK1576" s="226"/>
      <c r="EL1576" s="226"/>
      <c r="EM1576" s="226"/>
      <c r="EN1576" s="226"/>
      <c r="EO1576" s="226"/>
      <c r="EP1576" s="226"/>
      <c r="EQ1576" s="226"/>
      <c r="ER1576" s="226"/>
      <c r="ES1576" s="226"/>
      <c r="ET1576" s="226"/>
      <c r="EU1576" s="226"/>
      <c r="EV1576" s="226"/>
      <c r="EW1576" s="226"/>
      <c r="EX1576" s="226"/>
      <c r="EY1576" s="226"/>
      <c r="EZ1576" s="226"/>
      <c r="FA1576" s="226"/>
      <c r="FB1576" s="226"/>
      <c r="FC1576" s="226"/>
      <c r="FD1576" s="226"/>
      <c r="FE1576" s="226"/>
      <c r="FF1576" s="226"/>
      <c r="FG1576" s="226"/>
      <c r="FH1576" s="226"/>
      <c r="FI1576" s="226"/>
      <c r="FJ1576" s="226"/>
      <c r="FK1576" s="226"/>
      <c r="FL1576" s="226"/>
      <c r="FM1576" s="226"/>
      <c r="FN1576" s="226"/>
      <c r="FO1576" s="226"/>
      <c r="FP1576" s="226"/>
      <c r="FQ1576" s="226"/>
      <c r="FR1576" s="226"/>
      <c r="FS1576" s="226"/>
      <c r="FT1576" s="226"/>
      <c r="FU1576" s="226"/>
      <c r="FV1576" s="226"/>
      <c r="FW1576" s="226"/>
      <c r="FX1576" s="226"/>
      <c r="FY1576" s="226"/>
      <c r="FZ1576" s="226"/>
      <c r="GA1576" s="226"/>
      <c r="GB1576" s="226"/>
      <c r="GC1576" s="226"/>
      <c r="GD1576" s="226"/>
      <c r="GE1576" s="226"/>
      <c r="GF1576" s="226"/>
      <c r="GG1576" s="226"/>
      <c r="GH1576" s="226"/>
      <c r="GI1576" s="226"/>
      <c r="GJ1576" s="226"/>
      <c r="GK1576" s="226"/>
      <c r="GL1576" s="226"/>
      <c r="GM1576" s="226"/>
      <c r="GN1576" s="226"/>
      <c r="GO1576" s="226"/>
      <c r="GP1576" s="226"/>
      <c r="GQ1576" s="226"/>
      <c r="GR1576" s="226"/>
      <c r="GS1576" s="226"/>
      <c r="GT1576" s="226"/>
      <c r="GU1576" s="226"/>
      <c r="GV1576" s="226"/>
      <c r="GW1576" s="226"/>
      <c r="GX1576" s="226"/>
      <c r="GY1576" s="226"/>
      <c r="GZ1576" s="226"/>
      <c r="HA1576" s="226"/>
      <c r="HB1576" s="226"/>
      <c r="HC1576" s="226"/>
      <c r="HD1576" s="226"/>
      <c r="HE1576" s="226"/>
      <c r="HF1576" s="226"/>
      <c r="HG1576" s="226"/>
      <c r="HH1576" s="226"/>
      <c r="HI1576" s="226"/>
      <c r="HJ1576" s="226"/>
      <c r="HK1576" s="226"/>
      <c r="HL1576" s="226"/>
      <c r="HM1576" s="226"/>
      <c r="HN1576" s="226"/>
      <c r="HO1576" s="226"/>
      <c r="HP1576" s="226"/>
      <c r="HQ1576" s="226"/>
      <c r="HR1576" s="226"/>
      <c r="HS1576" s="226"/>
      <c r="HT1576" s="226"/>
      <c r="HU1576" s="226"/>
      <c r="HV1576" s="226"/>
      <c r="HW1576" s="226"/>
      <c r="HX1576" s="226"/>
      <c r="HY1576" s="226"/>
      <c r="HZ1576" s="226"/>
      <c r="IA1576" s="226"/>
      <c r="IB1576" s="226"/>
      <c r="IC1576" s="226"/>
      <c r="ID1576" s="226"/>
      <c r="IE1576" s="226"/>
      <c r="IF1576" s="226"/>
      <c r="IG1576" s="226"/>
      <c r="IH1576" s="226"/>
      <c r="II1576" s="226"/>
      <c r="IJ1576" s="226"/>
      <c r="IK1576" s="226"/>
      <c r="IL1576" s="226"/>
      <c r="IM1576" s="226"/>
    </row>
    <row r="1577" spans="1:252" s="227" customFormat="1">
      <c r="A1577" s="323"/>
      <c r="B1577" s="198"/>
      <c r="C1577" s="329"/>
      <c r="D1577" s="207"/>
      <c r="E1577" s="199" t="s">
        <v>1197</v>
      </c>
      <c r="F1577" s="199"/>
      <c r="G1577" s="199"/>
      <c r="H1577" s="208"/>
      <c r="I1577" s="207"/>
      <c r="J1577" s="178"/>
      <c r="K1577" s="226"/>
      <c r="L1577" s="226"/>
      <c r="M1577" s="179">
        <f>IF(E1577="","",SUBTOTAL(3,$E$5:E1577))</f>
        <v>1336</v>
      </c>
      <c r="N1577" s="226"/>
      <c r="O1577" s="226"/>
      <c r="P1577" s="226"/>
      <c r="Q1577" s="226"/>
      <c r="R1577" s="226"/>
      <c r="S1577" s="226"/>
      <c r="T1577" s="226"/>
      <c r="U1577" s="226"/>
      <c r="V1577" s="226"/>
      <c r="W1577" s="226"/>
      <c r="X1577" s="226"/>
      <c r="Y1577" s="226"/>
      <c r="Z1577" s="226"/>
      <c r="AA1577" s="226"/>
      <c r="AB1577" s="226"/>
      <c r="AC1577" s="226"/>
      <c r="AD1577" s="226"/>
      <c r="AE1577" s="226"/>
      <c r="AF1577" s="226"/>
      <c r="AG1577" s="226"/>
      <c r="AH1577" s="226"/>
      <c r="AI1577" s="226"/>
      <c r="AJ1577" s="226"/>
      <c r="AK1577" s="226"/>
      <c r="AL1577" s="226"/>
      <c r="AM1577" s="226"/>
      <c r="AN1577" s="226"/>
      <c r="AO1577" s="226"/>
      <c r="AP1577" s="226"/>
      <c r="AQ1577" s="226"/>
      <c r="AR1577" s="226"/>
      <c r="AS1577" s="226"/>
      <c r="AT1577" s="226"/>
      <c r="AU1577" s="226"/>
      <c r="AV1577" s="226"/>
      <c r="AW1577" s="226"/>
      <c r="AX1577" s="226"/>
      <c r="AY1577" s="226"/>
      <c r="AZ1577" s="226"/>
      <c r="BA1577" s="226"/>
      <c r="BB1577" s="226"/>
      <c r="BC1577" s="226"/>
      <c r="BD1577" s="226"/>
      <c r="BE1577" s="226"/>
      <c r="BF1577" s="226"/>
      <c r="BG1577" s="226"/>
      <c r="BH1577" s="226"/>
      <c r="BI1577" s="226"/>
      <c r="BJ1577" s="226"/>
      <c r="BK1577" s="226"/>
      <c r="BL1577" s="226"/>
      <c r="BM1577" s="226"/>
      <c r="BN1577" s="226"/>
      <c r="BO1577" s="226"/>
      <c r="BP1577" s="226"/>
      <c r="BQ1577" s="226"/>
      <c r="BR1577" s="226"/>
      <c r="BS1577" s="226"/>
      <c r="BT1577" s="226"/>
      <c r="BU1577" s="226"/>
      <c r="BV1577" s="226"/>
      <c r="BW1577" s="226"/>
      <c r="BX1577" s="226"/>
      <c r="BY1577" s="226"/>
      <c r="BZ1577" s="226"/>
      <c r="CA1577" s="226"/>
      <c r="CB1577" s="226"/>
      <c r="CC1577" s="226"/>
      <c r="CD1577" s="226"/>
      <c r="CE1577" s="226"/>
      <c r="CF1577" s="226"/>
      <c r="CG1577" s="226"/>
      <c r="CH1577" s="226"/>
      <c r="CI1577" s="226"/>
      <c r="CJ1577" s="226"/>
      <c r="CK1577" s="226"/>
      <c r="CL1577" s="226"/>
      <c r="CM1577" s="226"/>
      <c r="CN1577" s="226"/>
      <c r="CO1577" s="226"/>
      <c r="CP1577" s="226"/>
      <c r="CQ1577" s="226"/>
      <c r="CR1577" s="226"/>
      <c r="CS1577" s="226"/>
      <c r="CT1577" s="226"/>
      <c r="CU1577" s="226"/>
      <c r="CV1577" s="226"/>
      <c r="CW1577" s="226"/>
      <c r="CX1577" s="226"/>
      <c r="CY1577" s="226"/>
      <c r="CZ1577" s="226"/>
      <c r="DA1577" s="226"/>
      <c r="DB1577" s="226"/>
      <c r="DC1577" s="226"/>
      <c r="DD1577" s="226"/>
      <c r="DE1577" s="226"/>
      <c r="DF1577" s="226"/>
      <c r="DG1577" s="226"/>
      <c r="DH1577" s="226"/>
      <c r="DI1577" s="226"/>
      <c r="DJ1577" s="226"/>
      <c r="DK1577" s="226"/>
      <c r="DL1577" s="226"/>
      <c r="DM1577" s="226"/>
      <c r="DN1577" s="226"/>
      <c r="DO1577" s="226"/>
      <c r="DP1577" s="226"/>
      <c r="DQ1577" s="226"/>
      <c r="DR1577" s="226"/>
      <c r="DS1577" s="226"/>
      <c r="DT1577" s="226"/>
      <c r="DU1577" s="226"/>
      <c r="DV1577" s="226"/>
      <c r="DW1577" s="226"/>
      <c r="DX1577" s="226"/>
      <c r="DY1577" s="226"/>
      <c r="DZ1577" s="226"/>
      <c r="EA1577" s="226"/>
      <c r="EB1577" s="226"/>
      <c r="EC1577" s="226"/>
      <c r="ED1577" s="226"/>
      <c r="EE1577" s="226"/>
      <c r="EF1577" s="226"/>
      <c r="EG1577" s="226"/>
      <c r="EH1577" s="226"/>
      <c r="EI1577" s="226"/>
      <c r="EJ1577" s="226"/>
      <c r="EK1577" s="226"/>
      <c r="EL1577" s="226"/>
      <c r="EM1577" s="226"/>
      <c r="EN1577" s="226"/>
      <c r="EO1577" s="226"/>
      <c r="EP1577" s="226"/>
      <c r="EQ1577" s="226"/>
      <c r="ER1577" s="226"/>
      <c r="ES1577" s="226"/>
      <c r="ET1577" s="226"/>
      <c r="EU1577" s="226"/>
      <c r="EV1577" s="226"/>
      <c r="EW1577" s="226"/>
      <c r="EX1577" s="226"/>
      <c r="EY1577" s="226"/>
      <c r="EZ1577" s="226"/>
      <c r="FA1577" s="226"/>
      <c r="FB1577" s="226"/>
      <c r="FC1577" s="226"/>
      <c r="FD1577" s="226"/>
      <c r="FE1577" s="226"/>
      <c r="FF1577" s="226"/>
      <c r="FG1577" s="226"/>
      <c r="FH1577" s="226"/>
      <c r="FI1577" s="226"/>
      <c r="FJ1577" s="226"/>
      <c r="FK1577" s="226"/>
      <c r="FL1577" s="226"/>
      <c r="FM1577" s="226"/>
      <c r="FN1577" s="226"/>
      <c r="FO1577" s="226"/>
      <c r="FP1577" s="226"/>
      <c r="FQ1577" s="226"/>
      <c r="FR1577" s="226"/>
      <c r="FS1577" s="226"/>
      <c r="FT1577" s="226"/>
      <c r="FU1577" s="226"/>
      <c r="FV1577" s="226"/>
      <c r="FW1577" s="226"/>
      <c r="FX1577" s="226"/>
      <c r="FY1577" s="226"/>
      <c r="FZ1577" s="226"/>
      <c r="GA1577" s="226"/>
      <c r="GB1577" s="226"/>
      <c r="GC1577" s="226"/>
      <c r="GD1577" s="226"/>
      <c r="GE1577" s="226"/>
      <c r="GF1577" s="226"/>
      <c r="GG1577" s="226"/>
      <c r="GH1577" s="226"/>
      <c r="GI1577" s="226"/>
      <c r="GJ1577" s="226"/>
      <c r="GK1577" s="226"/>
      <c r="GL1577" s="226"/>
      <c r="GM1577" s="226"/>
      <c r="GN1577" s="226"/>
      <c r="GO1577" s="226"/>
      <c r="GP1577" s="226"/>
      <c r="GQ1577" s="226"/>
      <c r="GR1577" s="226"/>
      <c r="GS1577" s="226"/>
      <c r="GT1577" s="226"/>
      <c r="GU1577" s="226"/>
      <c r="GV1577" s="226"/>
      <c r="GW1577" s="226"/>
      <c r="GX1577" s="226"/>
      <c r="GY1577" s="226"/>
      <c r="GZ1577" s="226"/>
      <c r="HA1577" s="226"/>
      <c r="HB1577" s="226"/>
      <c r="HC1577" s="226"/>
      <c r="HD1577" s="226"/>
      <c r="HE1577" s="226"/>
      <c r="HF1577" s="226"/>
      <c r="HG1577" s="226"/>
      <c r="HH1577" s="226"/>
      <c r="HI1577" s="226"/>
      <c r="HJ1577" s="226"/>
      <c r="HK1577" s="226"/>
      <c r="HL1577" s="226"/>
      <c r="HM1577" s="226"/>
      <c r="HN1577" s="226"/>
      <c r="HO1577" s="226"/>
      <c r="HP1577" s="226"/>
      <c r="HQ1577" s="226"/>
      <c r="HR1577" s="226"/>
      <c r="HS1577" s="226"/>
      <c r="HT1577" s="226"/>
      <c r="HU1577" s="226"/>
      <c r="HV1577" s="226"/>
      <c r="HW1577" s="226"/>
      <c r="HX1577" s="226"/>
      <c r="HY1577" s="226"/>
      <c r="HZ1577" s="226"/>
      <c r="IA1577" s="226"/>
      <c r="IB1577" s="226"/>
      <c r="IC1577" s="226"/>
      <c r="ID1577" s="226"/>
      <c r="IE1577" s="226"/>
      <c r="IF1577" s="226"/>
      <c r="IG1577" s="226"/>
      <c r="IH1577" s="226"/>
      <c r="II1577" s="226"/>
      <c r="IJ1577" s="226"/>
      <c r="IK1577" s="226"/>
      <c r="IL1577" s="226"/>
      <c r="IM1577" s="226"/>
    </row>
    <row r="1578" spans="1:252" s="227" customFormat="1">
      <c r="A1578" s="323"/>
      <c r="B1578" s="198"/>
      <c r="C1578" s="329"/>
      <c r="D1578" s="207"/>
      <c r="E1578" s="199" t="s">
        <v>1198</v>
      </c>
      <c r="F1578" s="199"/>
      <c r="G1578" s="199"/>
      <c r="H1578" s="208"/>
      <c r="I1578" s="207"/>
      <c r="J1578" s="178"/>
      <c r="K1578" s="226"/>
      <c r="L1578" s="226"/>
      <c r="M1578" s="179">
        <f>IF(E1578="","",SUBTOTAL(3,$E$5:E1578))</f>
        <v>1337</v>
      </c>
      <c r="N1578" s="226"/>
      <c r="O1578" s="226"/>
      <c r="P1578" s="226"/>
      <c r="Q1578" s="226"/>
      <c r="R1578" s="226"/>
      <c r="S1578" s="226"/>
      <c r="T1578" s="226"/>
      <c r="U1578" s="226"/>
      <c r="V1578" s="226"/>
      <c r="W1578" s="226"/>
      <c r="X1578" s="226"/>
      <c r="Y1578" s="226"/>
      <c r="Z1578" s="226"/>
      <c r="AA1578" s="226"/>
      <c r="AB1578" s="226"/>
      <c r="AC1578" s="226"/>
      <c r="AD1578" s="226"/>
      <c r="AE1578" s="226"/>
      <c r="AF1578" s="226"/>
      <c r="AG1578" s="226"/>
      <c r="AH1578" s="226"/>
      <c r="AI1578" s="226"/>
      <c r="AJ1578" s="226"/>
      <c r="AK1578" s="226"/>
      <c r="AL1578" s="226"/>
      <c r="AM1578" s="226"/>
      <c r="AN1578" s="226"/>
      <c r="AO1578" s="226"/>
      <c r="AP1578" s="226"/>
      <c r="AQ1578" s="226"/>
      <c r="AR1578" s="226"/>
      <c r="AS1578" s="226"/>
      <c r="AT1578" s="226"/>
      <c r="AU1578" s="226"/>
      <c r="AV1578" s="226"/>
      <c r="AW1578" s="226"/>
      <c r="AX1578" s="226"/>
      <c r="AY1578" s="226"/>
      <c r="AZ1578" s="226"/>
      <c r="BA1578" s="226"/>
      <c r="BB1578" s="226"/>
      <c r="BC1578" s="226"/>
      <c r="BD1578" s="226"/>
      <c r="BE1578" s="226"/>
      <c r="BF1578" s="226"/>
      <c r="BG1578" s="226"/>
      <c r="BH1578" s="226"/>
      <c r="BI1578" s="226"/>
      <c r="BJ1578" s="226"/>
      <c r="BK1578" s="226"/>
      <c r="BL1578" s="226"/>
      <c r="BM1578" s="226"/>
      <c r="BN1578" s="226"/>
      <c r="BO1578" s="226"/>
      <c r="BP1578" s="226"/>
      <c r="BQ1578" s="226"/>
      <c r="BR1578" s="226"/>
      <c r="BS1578" s="226"/>
      <c r="BT1578" s="226"/>
      <c r="BU1578" s="226"/>
      <c r="BV1578" s="226"/>
      <c r="BW1578" s="226"/>
      <c r="BX1578" s="226"/>
      <c r="BY1578" s="226"/>
      <c r="BZ1578" s="226"/>
      <c r="CA1578" s="226"/>
      <c r="CB1578" s="226"/>
      <c r="CC1578" s="226"/>
      <c r="CD1578" s="226"/>
      <c r="CE1578" s="226"/>
      <c r="CF1578" s="226"/>
      <c r="CG1578" s="226"/>
      <c r="CH1578" s="226"/>
      <c r="CI1578" s="226"/>
      <c r="CJ1578" s="226"/>
      <c r="CK1578" s="226"/>
      <c r="CL1578" s="226"/>
      <c r="CM1578" s="226"/>
      <c r="CN1578" s="226"/>
      <c r="CO1578" s="226"/>
      <c r="CP1578" s="226"/>
      <c r="CQ1578" s="226"/>
      <c r="CR1578" s="226"/>
      <c r="CS1578" s="226"/>
      <c r="CT1578" s="226"/>
      <c r="CU1578" s="226"/>
      <c r="CV1578" s="226"/>
      <c r="CW1578" s="226"/>
      <c r="CX1578" s="226"/>
      <c r="CY1578" s="226"/>
      <c r="CZ1578" s="226"/>
      <c r="DA1578" s="226"/>
      <c r="DB1578" s="226"/>
      <c r="DC1578" s="226"/>
      <c r="DD1578" s="226"/>
      <c r="DE1578" s="226"/>
      <c r="DF1578" s="226"/>
      <c r="DG1578" s="226"/>
      <c r="DH1578" s="226"/>
      <c r="DI1578" s="226"/>
      <c r="DJ1578" s="226"/>
      <c r="DK1578" s="226"/>
      <c r="DL1578" s="226"/>
      <c r="DM1578" s="226"/>
      <c r="DN1578" s="226"/>
      <c r="DO1578" s="226"/>
      <c r="DP1578" s="226"/>
      <c r="DQ1578" s="226"/>
      <c r="DR1578" s="226"/>
      <c r="DS1578" s="226"/>
      <c r="DT1578" s="226"/>
      <c r="DU1578" s="226"/>
      <c r="DV1578" s="226"/>
      <c r="DW1578" s="226"/>
      <c r="DX1578" s="226"/>
      <c r="DY1578" s="226"/>
      <c r="DZ1578" s="226"/>
      <c r="EA1578" s="226"/>
      <c r="EB1578" s="226"/>
      <c r="EC1578" s="226"/>
      <c r="ED1578" s="226"/>
      <c r="EE1578" s="226"/>
      <c r="EF1578" s="226"/>
      <c r="EG1578" s="226"/>
      <c r="EH1578" s="226"/>
      <c r="EI1578" s="226"/>
      <c r="EJ1578" s="226"/>
      <c r="EK1578" s="226"/>
      <c r="EL1578" s="226"/>
      <c r="EM1578" s="226"/>
      <c r="EN1578" s="226"/>
      <c r="EO1578" s="226"/>
      <c r="EP1578" s="226"/>
      <c r="EQ1578" s="226"/>
      <c r="ER1578" s="226"/>
      <c r="ES1578" s="226"/>
      <c r="ET1578" s="226"/>
      <c r="EU1578" s="226"/>
      <c r="EV1578" s="226"/>
      <c r="EW1578" s="226"/>
      <c r="EX1578" s="226"/>
      <c r="EY1578" s="226"/>
      <c r="EZ1578" s="226"/>
      <c r="FA1578" s="226"/>
      <c r="FB1578" s="226"/>
      <c r="FC1578" s="226"/>
      <c r="FD1578" s="226"/>
      <c r="FE1578" s="226"/>
      <c r="FF1578" s="226"/>
      <c r="FG1578" s="226"/>
      <c r="FH1578" s="226"/>
      <c r="FI1578" s="226"/>
      <c r="FJ1578" s="226"/>
      <c r="FK1578" s="226"/>
      <c r="FL1578" s="226"/>
      <c r="FM1578" s="226"/>
      <c r="FN1578" s="226"/>
      <c r="FO1578" s="226"/>
      <c r="FP1578" s="226"/>
      <c r="FQ1578" s="226"/>
      <c r="FR1578" s="226"/>
      <c r="FS1578" s="226"/>
      <c r="FT1578" s="226"/>
      <c r="FU1578" s="226"/>
      <c r="FV1578" s="226"/>
      <c r="FW1578" s="226"/>
      <c r="FX1578" s="226"/>
      <c r="FY1578" s="226"/>
      <c r="FZ1578" s="226"/>
      <c r="GA1578" s="226"/>
      <c r="GB1578" s="226"/>
      <c r="GC1578" s="226"/>
      <c r="GD1578" s="226"/>
      <c r="GE1578" s="226"/>
      <c r="GF1578" s="226"/>
      <c r="GG1578" s="226"/>
      <c r="GH1578" s="226"/>
      <c r="GI1578" s="226"/>
      <c r="GJ1578" s="226"/>
      <c r="GK1578" s="226"/>
      <c r="GL1578" s="226"/>
      <c r="GM1578" s="226"/>
      <c r="GN1578" s="226"/>
      <c r="GO1578" s="226"/>
      <c r="GP1578" s="226"/>
      <c r="GQ1578" s="226"/>
      <c r="GR1578" s="226"/>
      <c r="GS1578" s="226"/>
      <c r="GT1578" s="226"/>
      <c r="GU1578" s="226"/>
      <c r="GV1578" s="226"/>
      <c r="GW1578" s="226"/>
      <c r="GX1578" s="226"/>
      <c r="GY1578" s="226"/>
      <c r="GZ1578" s="226"/>
      <c r="HA1578" s="226"/>
      <c r="HB1578" s="226"/>
      <c r="HC1578" s="226"/>
      <c r="HD1578" s="226"/>
      <c r="HE1578" s="226"/>
      <c r="HF1578" s="226"/>
      <c r="HG1578" s="226"/>
      <c r="HH1578" s="226"/>
      <c r="HI1578" s="226"/>
      <c r="HJ1578" s="226"/>
      <c r="HK1578" s="226"/>
      <c r="HL1578" s="226"/>
      <c r="HM1578" s="226"/>
      <c r="HN1578" s="226"/>
      <c r="HO1578" s="226"/>
      <c r="HP1578" s="226"/>
      <c r="HQ1578" s="226"/>
      <c r="HR1578" s="226"/>
      <c r="HS1578" s="226"/>
      <c r="HT1578" s="226"/>
      <c r="HU1578" s="226"/>
      <c r="HV1578" s="226"/>
      <c r="HW1578" s="226"/>
      <c r="HX1578" s="226"/>
      <c r="HY1578" s="226"/>
      <c r="HZ1578" s="226"/>
      <c r="IA1578" s="226"/>
      <c r="IB1578" s="226"/>
      <c r="IC1578" s="226"/>
      <c r="ID1578" s="226"/>
      <c r="IE1578" s="226"/>
      <c r="IF1578" s="226"/>
      <c r="IG1578" s="226"/>
      <c r="IH1578" s="226"/>
      <c r="II1578" s="226"/>
      <c r="IJ1578" s="226"/>
      <c r="IK1578" s="226"/>
      <c r="IL1578" s="226"/>
      <c r="IM1578" s="226"/>
    </row>
    <row r="1579" spans="1:252" s="227" customFormat="1">
      <c r="A1579" s="323"/>
      <c r="B1579" s="198"/>
      <c r="C1579" s="329"/>
      <c r="D1579" s="207"/>
      <c r="E1579" s="199" t="s">
        <v>1199</v>
      </c>
      <c r="F1579" s="199"/>
      <c r="G1579" s="199"/>
      <c r="H1579" s="208"/>
      <c r="I1579" s="207"/>
      <c r="J1579" s="178"/>
      <c r="K1579" s="226"/>
      <c r="L1579" s="226"/>
      <c r="M1579" s="179">
        <f>IF(E1579="","",SUBTOTAL(3,$E$5:E1579))</f>
        <v>1338</v>
      </c>
      <c r="N1579" s="226"/>
      <c r="O1579" s="226"/>
      <c r="P1579" s="226"/>
      <c r="Q1579" s="226"/>
      <c r="R1579" s="226"/>
      <c r="S1579" s="226"/>
      <c r="T1579" s="226"/>
      <c r="U1579" s="226"/>
      <c r="V1579" s="226"/>
      <c r="W1579" s="226"/>
      <c r="X1579" s="226"/>
      <c r="Y1579" s="226"/>
      <c r="Z1579" s="226"/>
      <c r="AA1579" s="226"/>
      <c r="AB1579" s="226"/>
      <c r="AC1579" s="226"/>
      <c r="AD1579" s="226"/>
      <c r="AE1579" s="226"/>
      <c r="AF1579" s="226"/>
      <c r="AG1579" s="226"/>
      <c r="AH1579" s="226"/>
      <c r="AI1579" s="226"/>
      <c r="AJ1579" s="226"/>
      <c r="AK1579" s="226"/>
      <c r="AL1579" s="226"/>
      <c r="AM1579" s="226"/>
      <c r="AN1579" s="226"/>
      <c r="AO1579" s="226"/>
      <c r="AP1579" s="226"/>
      <c r="AQ1579" s="226"/>
      <c r="AR1579" s="226"/>
      <c r="AS1579" s="226"/>
      <c r="AT1579" s="226"/>
      <c r="AU1579" s="226"/>
      <c r="AV1579" s="226"/>
      <c r="AW1579" s="226"/>
      <c r="AX1579" s="226"/>
      <c r="AY1579" s="226"/>
      <c r="AZ1579" s="226"/>
      <c r="BA1579" s="226"/>
      <c r="BB1579" s="226"/>
      <c r="BC1579" s="226"/>
      <c r="BD1579" s="226"/>
      <c r="BE1579" s="226"/>
      <c r="BF1579" s="226"/>
      <c r="BG1579" s="226"/>
      <c r="BH1579" s="226"/>
      <c r="BI1579" s="226"/>
      <c r="BJ1579" s="226"/>
      <c r="BK1579" s="226"/>
      <c r="BL1579" s="226"/>
      <c r="BM1579" s="226"/>
      <c r="BN1579" s="226"/>
      <c r="BO1579" s="226"/>
      <c r="BP1579" s="226"/>
      <c r="BQ1579" s="226"/>
      <c r="BR1579" s="226"/>
      <c r="BS1579" s="226"/>
      <c r="BT1579" s="226"/>
      <c r="BU1579" s="226"/>
      <c r="BV1579" s="226"/>
      <c r="BW1579" s="226"/>
      <c r="BX1579" s="226"/>
      <c r="BY1579" s="226"/>
      <c r="BZ1579" s="226"/>
      <c r="CA1579" s="226"/>
      <c r="CB1579" s="226"/>
      <c r="CC1579" s="226"/>
      <c r="CD1579" s="226"/>
      <c r="CE1579" s="226"/>
      <c r="CF1579" s="226"/>
      <c r="CG1579" s="226"/>
      <c r="CH1579" s="226"/>
      <c r="CI1579" s="226"/>
      <c r="CJ1579" s="226"/>
      <c r="CK1579" s="226"/>
      <c r="CL1579" s="226"/>
      <c r="CM1579" s="226"/>
      <c r="CN1579" s="226"/>
      <c r="CO1579" s="226"/>
      <c r="CP1579" s="226"/>
      <c r="CQ1579" s="226"/>
      <c r="CR1579" s="226"/>
      <c r="CS1579" s="226"/>
      <c r="CT1579" s="226"/>
      <c r="CU1579" s="226"/>
      <c r="CV1579" s="226"/>
      <c r="CW1579" s="226"/>
      <c r="CX1579" s="226"/>
      <c r="CY1579" s="226"/>
      <c r="CZ1579" s="226"/>
      <c r="DA1579" s="226"/>
      <c r="DB1579" s="226"/>
      <c r="DC1579" s="226"/>
      <c r="DD1579" s="226"/>
      <c r="DE1579" s="226"/>
      <c r="DF1579" s="226"/>
      <c r="DG1579" s="226"/>
      <c r="DH1579" s="226"/>
      <c r="DI1579" s="226"/>
      <c r="DJ1579" s="226"/>
      <c r="DK1579" s="226"/>
      <c r="DL1579" s="226"/>
      <c r="DM1579" s="226"/>
      <c r="DN1579" s="226"/>
      <c r="DO1579" s="226"/>
      <c r="DP1579" s="226"/>
      <c r="DQ1579" s="226"/>
      <c r="DR1579" s="226"/>
      <c r="DS1579" s="226"/>
      <c r="DT1579" s="226"/>
      <c r="DU1579" s="226"/>
      <c r="DV1579" s="226"/>
      <c r="DW1579" s="226"/>
      <c r="DX1579" s="226"/>
      <c r="DY1579" s="226"/>
      <c r="DZ1579" s="226"/>
      <c r="EA1579" s="226"/>
      <c r="EB1579" s="226"/>
      <c r="EC1579" s="226"/>
      <c r="ED1579" s="226"/>
      <c r="EE1579" s="226"/>
      <c r="EF1579" s="226"/>
      <c r="EG1579" s="226"/>
      <c r="EH1579" s="226"/>
      <c r="EI1579" s="226"/>
      <c r="EJ1579" s="226"/>
      <c r="EK1579" s="226"/>
      <c r="EL1579" s="226"/>
      <c r="EM1579" s="226"/>
      <c r="EN1579" s="226"/>
      <c r="EO1579" s="226"/>
      <c r="EP1579" s="226"/>
      <c r="EQ1579" s="226"/>
      <c r="ER1579" s="226"/>
      <c r="ES1579" s="226"/>
      <c r="ET1579" s="226"/>
      <c r="EU1579" s="226"/>
      <c r="EV1579" s="226"/>
      <c r="EW1579" s="226"/>
      <c r="EX1579" s="226"/>
      <c r="EY1579" s="226"/>
      <c r="EZ1579" s="226"/>
      <c r="FA1579" s="226"/>
      <c r="FB1579" s="226"/>
      <c r="FC1579" s="226"/>
      <c r="FD1579" s="226"/>
      <c r="FE1579" s="226"/>
      <c r="FF1579" s="226"/>
      <c r="FG1579" s="226"/>
      <c r="FH1579" s="226"/>
      <c r="FI1579" s="226"/>
      <c r="FJ1579" s="226"/>
      <c r="FK1579" s="226"/>
      <c r="FL1579" s="226"/>
      <c r="FM1579" s="226"/>
      <c r="FN1579" s="226"/>
      <c r="FO1579" s="226"/>
      <c r="FP1579" s="226"/>
      <c r="FQ1579" s="226"/>
      <c r="FR1579" s="226"/>
      <c r="FS1579" s="226"/>
      <c r="FT1579" s="226"/>
      <c r="FU1579" s="226"/>
      <c r="FV1579" s="226"/>
      <c r="FW1579" s="226"/>
      <c r="FX1579" s="226"/>
      <c r="FY1579" s="226"/>
      <c r="FZ1579" s="226"/>
      <c r="GA1579" s="226"/>
      <c r="GB1579" s="226"/>
      <c r="GC1579" s="226"/>
      <c r="GD1579" s="226"/>
      <c r="GE1579" s="226"/>
      <c r="GF1579" s="226"/>
      <c r="GG1579" s="226"/>
      <c r="GH1579" s="226"/>
      <c r="GI1579" s="226"/>
      <c r="GJ1579" s="226"/>
      <c r="GK1579" s="226"/>
      <c r="GL1579" s="226"/>
      <c r="GM1579" s="226"/>
      <c r="GN1579" s="226"/>
      <c r="GO1579" s="226"/>
      <c r="GP1579" s="226"/>
      <c r="GQ1579" s="226"/>
      <c r="GR1579" s="226"/>
      <c r="GS1579" s="226"/>
      <c r="GT1579" s="226"/>
      <c r="GU1579" s="226"/>
      <c r="GV1579" s="226"/>
      <c r="GW1579" s="226"/>
      <c r="GX1579" s="226"/>
      <c r="GY1579" s="226"/>
      <c r="GZ1579" s="226"/>
      <c r="HA1579" s="226"/>
      <c r="HB1579" s="226"/>
      <c r="HC1579" s="226"/>
      <c r="HD1579" s="226"/>
      <c r="HE1579" s="226"/>
      <c r="HF1579" s="226"/>
      <c r="HG1579" s="226"/>
      <c r="HH1579" s="226"/>
      <c r="HI1579" s="226"/>
      <c r="HJ1579" s="226"/>
      <c r="HK1579" s="226"/>
      <c r="HL1579" s="226"/>
      <c r="HM1579" s="226"/>
      <c r="HN1579" s="226"/>
      <c r="HO1579" s="226"/>
      <c r="HP1579" s="226"/>
      <c r="HQ1579" s="226"/>
      <c r="HR1579" s="226"/>
      <c r="HS1579" s="226"/>
      <c r="HT1579" s="226"/>
      <c r="HU1579" s="226"/>
      <c r="HV1579" s="226"/>
      <c r="HW1579" s="226"/>
      <c r="HX1579" s="226"/>
      <c r="HY1579" s="226"/>
      <c r="HZ1579" s="226"/>
      <c r="IA1579" s="226"/>
      <c r="IB1579" s="226"/>
      <c r="IC1579" s="226"/>
      <c r="ID1579" s="226"/>
      <c r="IE1579" s="226"/>
      <c r="IF1579" s="226"/>
      <c r="IG1579" s="226"/>
      <c r="IH1579" s="226"/>
      <c r="II1579" s="226"/>
      <c r="IJ1579" s="226"/>
      <c r="IK1579" s="226"/>
      <c r="IL1579" s="226"/>
      <c r="IM1579" s="226"/>
    </row>
    <row r="1580" spans="1:252">
      <c r="B1580" s="189" t="s">
        <v>1200</v>
      </c>
      <c r="M1580" s="179" t="str">
        <f>IF(E1580="","",SUBTOTAL(3,$E$5:E1580))</f>
        <v/>
      </c>
    </row>
    <row r="1581" spans="1:252">
      <c r="M1581" s="179" t="str">
        <f>IF(E1581="","",SUBTOTAL(3,$E$6:E1581))</f>
        <v/>
      </c>
    </row>
    <row r="1582" spans="1:252">
      <c r="M1582" s="179" t="str">
        <f>IF(E1582="","",SUBTOTAL(3,$E$6:E1582))</f>
        <v/>
      </c>
    </row>
    <row r="1583" spans="1:252">
      <c r="M1583" s="179" t="str">
        <f>IF(E1583="","",SUBTOTAL(3,$E$6:E1583))</f>
        <v/>
      </c>
    </row>
  </sheetData>
  <autoFilter ref="A2:I1580"/>
  <mergeCells count="1">
    <mergeCell ref="A1:I1"/>
  </mergeCells>
  <conditionalFormatting sqref="A52">
    <cfRule type="duplicateValues" dxfId="236" priority="251"/>
  </conditionalFormatting>
  <conditionalFormatting sqref="A297">
    <cfRule type="duplicateValues" dxfId="235" priority="320"/>
  </conditionalFormatting>
  <conditionalFormatting sqref="A298">
    <cfRule type="duplicateValues" dxfId="234" priority="92"/>
  </conditionalFormatting>
  <conditionalFormatting sqref="A300">
    <cfRule type="duplicateValues" dxfId="233" priority="228"/>
  </conditionalFormatting>
  <conditionalFormatting sqref="A301">
    <cfRule type="duplicateValues" dxfId="232" priority="227"/>
  </conditionalFormatting>
  <conditionalFormatting sqref="A302">
    <cfRule type="duplicateValues" dxfId="231" priority="226"/>
  </conditionalFormatting>
  <conditionalFormatting sqref="A303">
    <cfRule type="duplicateValues" dxfId="230" priority="225"/>
  </conditionalFormatting>
  <conditionalFormatting sqref="A304">
    <cfRule type="duplicateValues" dxfId="229" priority="224"/>
  </conditionalFormatting>
  <conditionalFormatting sqref="A305">
    <cfRule type="duplicateValues" dxfId="228" priority="223"/>
  </conditionalFormatting>
  <conditionalFormatting sqref="A306">
    <cfRule type="duplicateValues" dxfId="227" priority="222"/>
  </conditionalFormatting>
  <conditionalFormatting sqref="A307">
    <cfRule type="duplicateValues" dxfId="226" priority="221"/>
  </conditionalFormatting>
  <conditionalFormatting sqref="A309">
    <cfRule type="duplicateValues" dxfId="225" priority="220"/>
  </conditionalFormatting>
  <conditionalFormatting sqref="A310">
    <cfRule type="duplicateValues" dxfId="224" priority="219"/>
  </conditionalFormatting>
  <conditionalFormatting sqref="A311">
    <cfRule type="duplicateValues" dxfId="223" priority="218"/>
  </conditionalFormatting>
  <conditionalFormatting sqref="A312">
    <cfRule type="duplicateValues" dxfId="222" priority="217"/>
  </conditionalFormatting>
  <conditionalFormatting sqref="A313">
    <cfRule type="duplicateValues" dxfId="221" priority="216"/>
  </conditionalFormatting>
  <conditionalFormatting sqref="A314">
    <cfRule type="duplicateValues" dxfId="220" priority="215"/>
  </conditionalFormatting>
  <conditionalFormatting sqref="A315">
    <cfRule type="duplicateValues" dxfId="219" priority="214"/>
  </conditionalFormatting>
  <conditionalFormatting sqref="A316">
    <cfRule type="duplicateValues" dxfId="218" priority="213"/>
  </conditionalFormatting>
  <conditionalFormatting sqref="A318">
    <cfRule type="duplicateValues" dxfId="217" priority="212"/>
  </conditionalFormatting>
  <conditionalFormatting sqref="A319">
    <cfRule type="duplicateValues" dxfId="216" priority="211"/>
  </conditionalFormatting>
  <conditionalFormatting sqref="A320">
    <cfRule type="duplicateValues" dxfId="215" priority="210"/>
  </conditionalFormatting>
  <conditionalFormatting sqref="A321">
    <cfRule type="duplicateValues" dxfId="214" priority="209"/>
  </conditionalFormatting>
  <conditionalFormatting sqref="A322">
    <cfRule type="duplicateValues" dxfId="213" priority="208"/>
  </conditionalFormatting>
  <conditionalFormatting sqref="A323">
    <cfRule type="duplicateValues" dxfId="212" priority="207"/>
  </conditionalFormatting>
  <conditionalFormatting sqref="A324">
    <cfRule type="duplicateValues" dxfId="211" priority="206"/>
  </conditionalFormatting>
  <conditionalFormatting sqref="A325">
    <cfRule type="duplicateValues" dxfId="210" priority="205"/>
  </conditionalFormatting>
  <conditionalFormatting sqref="A326">
    <cfRule type="duplicateValues" dxfId="209" priority="91"/>
  </conditionalFormatting>
  <conditionalFormatting sqref="A328">
    <cfRule type="duplicateValues" dxfId="208" priority="204"/>
  </conditionalFormatting>
  <conditionalFormatting sqref="A329">
    <cfRule type="duplicateValues" dxfId="207" priority="203"/>
  </conditionalFormatting>
  <conditionalFormatting sqref="A330">
    <cfRule type="duplicateValues" dxfId="206" priority="202"/>
  </conditionalFormatting>
  <conditionalFormatting sqref="A331">
    <cfRule type="duplicateValues" dxfId="205" priority="201"/>
  </conditionalFormatting>
  <conditionalFormatting sqref="A332">
    <cfRule type="duplicateValues" dxfId="204" priority="200"/>
  </conditionalFormatting>
  <conditionalFormatting sqref="A333">
    <cfRule type="duplicateValues" dxfId="203" priority="199"/>
  </conditionalFormatting>
  <conditionalFormatting sqref="A334">
    <cfRule type="duplicateValues" dxfId="202" priority="198"/>
  </conditionalFormatting>
  <conditionalFormatting sqref="A335">
    <cfRule type="duplicateValues" dxfId="201" priority="197"/>
  </conditionalFormatting>
  <conditionalFormatting sqref="A337">
    <cfRule type="duplicateValues" dxfId="200" priority="196"/>
  </conditionalFormatting>
  <conditionalFormatting sqref="A338">
    <cfRule type="duplicateValues" dxfId="199" priority="195"/>
  </conditionalFormatting>
  <conditionalFormatting sqref="A339">
    <cfRule type="duplicateValues" dxfId="198" priority="194"/>
  </conditionalFormatting>
  <conditionalFormatting sqref="A340">
    <cfRule type="duplicateValues" dxfId="197" priority="193"/>
  </conditionalFormatting>
  <conditionalFormatting sqref="A341">
    <cfRule type="duplicateValues" dxfId="196" priority="192"/>
  </conditionalFormatting>
  <conditionalFormatting sqref="A342">
    <cfRule type="duplicateValues" dxfId="195" priority="191"/>
  </conditionalFormatting>
  <conditionalFormatting sqref="A343">
    <cfRule type="duplicateValues" dxfId="194" priority="190"/>
  </conditionalFormatting>
  <conditionalFormatting sqref="A344">
    <cfRule type="duplicateValues" dxfId="193" priority="189"/>
  </conditionalFormatting>
  <conditionalFormatting sqref="A346">
    <cfRule type="duplicateValues" dxfId="192" priority="188"/>
  </conditionalFormatting>
  <conditionalFormatting sqref="A347">
    <cfRule type="duplicateValues" dxfId="191" priority="187"/>
  </conditionalFormatting>
  <conditionalFormatting sqref="A348">
    <cfRule type="duplicateValues" dxfId="190" priority="186"/>
  </conditionalFormatting>
  <conditionalFormatting sqref="A349">
    <cfRule type="duplicateValues" dxfId="189" priority="185"/>
  </conditionalFormatting>
  <conditionalFormatting sqref="A350">
    <cfRule type="duplicateValues" dxfId="188" priority="184"/>
  </conditionalFormatting>
  <conditionalFormatting sqref="A351">
    <cfRule type="duplicateValues" dxfId="187" priority="183"/>
  </conditionalFormatting>
  <conditionalFormatting sqref="A352">
    <cfRule type="duplicateValues" dxfId="186" priority="182"/>
  </conditionalFormatting>
  <conditionalFormatting sqref="A353">
    <cfRule type="duplicateValues" dxfId="185" priority="181"/>
  </conditionalFormatting>
  <conditionalFormatting sqref="A354">
    <cfRule type="duplicateValues" dxfId="184" priority="90"/>
  </conditionalFormatting>
  <conditionalFormatting sqref="A356">
    <cfRule type="duplicateValues" dxfId="183" priority="180"/>
  </conditionalFormatting>
  <conditionalFormatting sqref="A357">
    <cfRule type="duplicateValues" dxfId="182" priority="179"/>
  </conditionalFormatting>
  <conditionalFormatting sqref="A358">
    <cfRule type="duplicateValues" dxfId="181" priority="178"/>
  </conditionalFormatting>
  <conditionalFormatting sqref="A359">
    <cfRule type="duplicateValues" dxfId="180" priority="177"/>
  </conditionalFormatting>
  <conditionalFormatting sqref="A360">
    <cfRule type="duplicateValues" dxfId="179" priority="176"/>
  </conditionalFormatting>
  <conditionalFormatting sqref="A361">
    <cfRule type="duplicateValues" dxfId="178" priority="175"/>
  </conditionalFormatting>
  <conditionalFormatting sqref="A362">
    <cfRule type="duplicateValues" dxfId="177" priority="174"/>
  </conditionalFormatting>
  <conditionalFormatting sqref="A363">
    <cfRule type="duplicateValues" dxfId="176" priority="173"/>
  </conditionalFormatting>
  <conditionalFormatting sqref="A365">
    <cfRule type="duplicateValues" dxfId="175" priority="172"/>
  </conditionalFormatting>
  <conditionalFormatting sqref="A366">
    <cfRule type="duplicateValues" dxfId="174" priority="171"/>
  </conditionalFormatting>
  <conditionalFormatting sqref="A367">
    <cfRule type="duplicateValues" dxfId="173" priority="170"/>
  </conditionalFormatting>
  <conditionalFormatting sqref="A368">
    <cfRule type="duplicateValues" dxfId="172" priority="169"/>
  </conditionalFormatting>
  <conditionalFormatting sqref="A369">
    <cfRule type="duplicateValues" dxfId="171" priority="168"/>
  </conditionalFormatting>
  <conditionalFormatting sqref="A370">
    <cfRule type="duplicateValues" dxfId="170" priority="167"/>
  </conditionalFormatting>
  <conditionalFormatting sqref="A371">
    <cfRule type="duplicateValues" dxfId="169" priority="166"/>
  </conditionalFormatting>
  <conditionalFormatting sqref="A372">
    <cfRule type="duplicateValues" dxfId="168" priority="165"/>
  </conditionalFormatting>
  <conditionalFormatting sqref="A374">
    <cfRule type="duplicateValues" dxfId="167" priority="164"/>
  </conditionalFormatting>
  <conditionalFormatting sqref="A375">
    <cfRule type="duplicateValues" dxfId="166" priority="163"/>
  </conditionalFormatting>
  <conditionalFormatting sqref="A376">
    <cfRule type="duplicateValues" dxfId="165" priority="162"/>
  </conditionalFormatting>
  <conditionalFormatting sqref="A377">
    <cfRule type="duplicateValues" dxfId="164" priority="161"/>
  </conditionalFormatting>
  <conditionalFormatting sqref="A378">
    <cfRule type="duplicateValues" dxfId="163" priority="160"/>
  </conditionalFormatting>
  <conditionalFormatting sqref="A379">
    <cfRule type="duplicateValues" dxfId="162" priority="159"/>
  </conditionalFormatting>
  <conditionalFormatting sqref="A380">
    <cfRule type="duplicateValues" dxfId="161" priority="158"/>
  </conditionalFormatting>
  <conditionalFormatting sqref="A381">
    <cfRule type="duplicateValues" dxfId="160" priority="157"/>
  </conditionalFormatting>
  <conditionalFormatting sqref="A382">
    <cfRule type="duplicateValues" dxfId="159" priority="89"/>
  </conditionalFormatting>
  <conditionalFormatting sqref="A384">
    <cfRule type="duplicateValues" dxfId="158" priority="156"/>
  </conditionalFormatting>
  <conditionalFormatting sqref="A385">
    <cfRule type="duplicateValues" dxfId="157" priority="155"/>
  </conditionalFormatting>
  <conditionalFormatting sqref="A386">
    <cfRule type="duplicateValues" dxfId="156" priority="154"/>
  </conditionalFormatting>
  <conditionalFormatting sqref="A387">
    <cfRule type="duplicateValues" dxfId="155" priority="153"/>
  </conditionalFormatting>
  <conditionalFormatting sqref="A388">
    <cfRule type="duplicateValues" dxfId="154" priority="152"/>
  </conditionalFormatting>
  <conditionalFormatting sqref="A389">
    <cfRule type="duplicateValues" dxfId="153" priority="151"/>
  </conditionalFormatting>
  <conditionalFormatting sqref="A390">
    <cfRule type="duplicateValues" dxfId="152" priority="150"/>
  </conditionalFormatting>
  <conditionalFormatting sqref="A391">
    <cfRule type="duplicateValues" dxfId="151" priority="149"/>
  </conditionalFormatting>
  <conditionalFormatting sqref="A393">
    <cfRule type="duplicateValues" dxfId="150" priority="148"/>
  </conditionalFormatting>
  <conditionalFormatting sqref="A394">
    <cfRule type="duplicateValues" dxfId="149" priority="147"/>
  </conditionalFormatting>
  <conditionalFormatting sqref="A395">
    <cfRule type="duplicateValues" dxfId="148" priority="146"/>
  </conditionalFormatting>
  <conditionalFormatting sqref="A396">
    <cfRule type="duplicateValues" dxfId="147" priority="145"/>
  </conditionalFormatting>
  <conditionalFormatting sqref="A397">
    <cfRule type="duplicateValues" dxfId="146" priority="144"/>
  </conditionalFormatting>
  <conditionalFormatting sqref="A398">
    <cfRule type="duplicateValues" dxfId="145" priority="143"/>
  </conditionalFormatting>
  <conditionalFormatting sqref="A399">
    <cfRule type="duplicateValues" dxfId="144" priority="142"/>
  </conditionalFormatting>
  <conditionalFormatting sqref="A400">
    <cfRule type="duplicateValues" dxfId="143" priority="141"/>
  </conditionalFormatting>
  <conditionalFormatting sqref="A402">
    <cfRule type="duplicateValues" dxfId="142" priority="140"/>
  </conditionalFormatting>
  <conditionalFormatting sqref="A403">
    <cfRule type="duplicateValues" dxfId="141" priority="139"/>
  </conditionalFormatting>
  <conditionalFormatting sqref="A404">
    <cfRule type="duplicateValues" dxfId="140" priority="138"/>
  </conditionalFormatting>
  <conditionalFormatting sqref="A405">
    <cfRule type="duplicateValues" dxfId="139" priority="137"/>
  </conditionalFormatting>
  <conditionalFormatting sqref="A406">
    <cfRule type="duplicateValues" dxfId="138" priority="136"/>
  </conditionalFormatting>
  <conditionalFormatting sqref="A407">
    <cfRule type="duplicateValues" dxfId="137" priority="135"/>
  </conditionalFormatting>
  <conditionalFormatting sqref="A408">
    <cfRule type="duplicateValues" dxfId="136" priority="134"/>
  </conditionalFormatting>
  <conditionalFormatting sqref="A409">
    <cfRule type="duplicateValues" dxfId="135" priority="133"/>
  </conditionalFormatting>
  <conditionalFormatting sqref="A410">
    <cfRule type="duplicateValues" dxfId="134" priority="88"/>
  </conditionalFormatting>
  <conditionalFormatting sqref="A412">
    <cfRule type="duplicateValues" dxfId="133" priority="132"/>
  </conditionalFormatting>
  <conditionalFormatting sqref="A413">
    <cfRule type="duplicateValues" dxfId="132" priority="131"/>
  </conditionalFormatting>
  <conditionalFormatting sqref="A414">
    <cfRule type="duplicateValues" dxfId="131" priority="130"/>
  </conditionalFormatting>
  <conditionalFormatting sqref="A415">
    <cfRule type="duplicateValues" dxfId="130" priority="129"/>
  </conditionalFormatting>
  <conditionalFormatting sqref="A416">
    <cfRule type="duplicateValues" dxfId="129" priority="128"/>
  </conditionalFormatting>
  <conditionalFormatting sqref="A417">
    <cfRule type="duplicateValues" dxfId="128" priority="127"/>
  </conditionalFormatting>
  <conditionalFormatting sqref="A418">
    <cfRule type="duplicateValues" dxfId="127" priority="126"/>
  </conditionalFormatting>
  <conditionalFormatting sqref="A419">
    <cfRule type="duplicateValues" dxfId="126" priority="125"/>
  </conditionalFormatting>
  <conditionalFormatting sqref="A421">
    <cfRule type="duplicateValues" dxfId="125" priority="124"/>
  </conditionalFormatting>
  <conditionalFormatting sqref="A422">
    <cfRule type="duplicateValues" dxfId="124" priority="123"/>
  </conditionalFormatting>
  <conditionalFormatting sqref="A423">
    <cfRule type="duplicateValues" dxfId="123" priority="122"/>
  </conditionalFormatting>
  <conditionalFormatting sqref="A424">
    <cfRule type="duplicateValues" dxfId="122" priority="121"/>
  </conditionalFormatting>
  <conditionalFormatting sqref="A425">
    <cfRule type="duplicateValues" dxfId="121" priority="120"/>
  </conditionalFormatting>
  <conditionalFormatting sqref="A426">
    <cfRule type="duplicateValues" dxfId="120" priority="119"/>
  </conditionalFormatting>
  <conditionalFormatting sqref="A427">
    <cfRule type="duplicateValues" dxfId="119" priority="118"/>
  </conditionalFormatting>
  <conditionalFormatting sqref="A428">
    <cfRule type="duplicateValues" dxfId="118" priority="117"/>
  </conditionalFormatting>
  <conditionalFormatting sqref="A430">
    <cfRule type="duplicateValues" dxfId="117" priority="116"/>
  </conditionalFormatting>
  <conditionalFormatting sqref="A431">
    <cfRule type="duplicateValues" dxfId="116" priority="115"/>
  </conditionalFormatting>
  <conditionalFormatting sqref="A432">
    <cfRule type="duplicateValues" dxfId="115" priority="114"/>
  </conditionalFormatting>
  <conditionalFormatting sqref="A433">
    <cfRule type="duplicateValues" dxfId="114" priority="113"/>
  </conditionalFormatting>
  <conditionalFormatting sqref="A434">
    <cfRule type="duplicateValues" dxfId="113" priority="112"/>
  </conditionalFormatting>
  <conditionalFormatting sqref="A435">
    <cfRule type="duplicateValues" dxfId="112" priority="111"/>
  </conditionalFormatting>
  <conditionalFormatting sqref="A436">
    <cfRule type="duplicateValues" dxfId="111" priority="110"/>
  </conditionalFormatting>
  <conditionalFormatting sqref="A437">
    <cfRule type="duplicateValues" dxfId="110" priority="109"/>
  </conditionalFormatting>
  <conditionalFormatting sqref="A438">
    <cfRule type="duplicateValues" dxfId="109" priority="252"/>
  </conditionalFormatting>
  <conditionalFormatting sqref="A439:A440 A442:A453 A455:A462 A464:A469 A471:A479 A481:A492 A494:A502 A504:A512 A514:A519 A521:A527 A529:A536 A538:A545 A547:A554 A556:A563 A565:A572 A574:A581 A583:A590 A592:A599 A601:A608 A610:A617 A619:A626 A628:A635 A637:A644">
    <cfRule type="duplicateValues" dxfId="108" priority="579"/>
  </conditionalFormatting>
  <conditionalFormatting sqref="A645">
    <cfRule type="duplicateValues" dxfId="107" priority="429"/>
  </conditionalFormatting>
  <conditionalFormatting sqref="A647:A654">
    <cfRule type="duplicateValues" dxfId="106" priority="415"/>
  </conditionalFormatting>
  <conditionalFormatting sqref="A656:A663">
    <cfRule type="duplicateValues" dxfId="105" priority="414"/>
  </conditionalFormatting>
  <conditionalFormatting sqref="A665:A672">
    <cfRule type="duplicateValues" dxfId="104" priority="413"/>
  </conditionalFormatting>
  <conditionalFormatting sqref="A674:A681">
    <cfRule type="duplicateValues" dxfId="103" priority="412"/>
  </conditionalFormatting>
  <conditionalFormatting sqref="A683:A690">
    <cfRule type="duplicateValues" dxfId="102" priority="411"/>
  </conditionalFormatting>
  <conditionalFormatting sqref="A692:A699">
    <cfRule type="duplicateValues" dxfId="101" priority="410"/>
  </conditionalFormatting>
  <conditionalFormatting sqref="A701:A708">
    <cfRule type="duplicateValues" dxfId="100" priority="409"/>
  </conditionalFormatting>
  <conditionalFormatting sqref="A710:A717">
    <cfRule type="duplicateValues" dxfId="99" priority="408"/>
  </conditionalFormatting>
  <conditionalFormatting sqref="A719:A726">
    <cfRule type="duplicateValues" dxfId="98" priority="407"/>
  </conditionalFormatting>
  <conditionalFormatting sqref="A727">
    <cfRule type="duplicateValues" dxfId="97" priority="428"/>
  </conditionalFormatting>
  <conditionalFormatting sqref="A729:A736">
    <cfRule type="duplicateValues" dxfId="96" priority="406"/>
  </conditionalFormatting>
  <conditionalFormatting sqref="A738:A745">
    <cfRule type="duplicateValues" dxfId="95" priority="405"/>
  </conditionalFormatting>
  <conditionalFormatting sqref="A747:A754">
    <cfRule type="duplicateValues" dxfId="94" priority="404"/>
  </conditionalFormatting>
  <conditionalFormatting sqref="A756:A763">
    <cfRule type="duplicateValues" dxfId="93" priority="403"/>
  </conditionalFormatting>
  <conditionalFormatting sqref="A765:A772">
    <cfRule type="duplicateValues" dxfId="92" priority="402"/>
  </conditionalFormatting>
  <conditionalFormatting sqref="A774:A781">
    <cfRule type="duplicateValues" dxfId="91" priority="401"/>
  </conditionalFormatting>
  <conditionalFormatting sqref="A783:A790">
    <cfRule type="duplicateValues" dxfId="90" priority="400"/>
  </conditionalFormatting>
  <conditionalFormatting sqref="A792:A799">
    <cfRule type="duplicateValues" dxfId="89" priority="399"/>
  </conditionalFormatting>
  <conditionalFormatting sqref="A801:A808">
    <cfRule type="duplicateValues" dxfId="88" priority="398"/>
  </conditionalFormatting>
  <conditionalFormatting sqref="A810:A817">
    <cfRule type="duplicateValues" dxfId="87" priority="397"/>
  </conditionalFormatting>
  <conditionalFormatting sqref="A819:A826">
    <cfRule type="duplicateValues" dxfId="86" priority="396"/>
  </conditionalFormatting>
  <conditionalFormatting sqref="A828:A835">
    <cfRule type="duplicateValues" dxfId="85" priority="395"/>
  </conditionalFormatting>
  <conditionalFormatting sqref="A837:A844">
    <cfRule type="duplicateValues" dxfId="84" priority="394"/>
  </conditionalFormatting>
  <conditionalFormatting sqref="A845">
    <cfRule type="duplicateValues" dxfId="83" priority="427"/>
  </conditionalFormatting>
  <conditionalFormatting sqref="A847:A854">
    <cfRule type="duplicateValues" dxfId="82" priority="393"/>
  </conditionalFormatting>
  <conditionalFormatting sqref="A856:A863">
    <cfRule type="duplicateValues" dxfId="81" priority="392"/>
  </conditionalFormatting>
  <conditionalFormatting sqref="A865:A872">
    <cfRule type="duplicateValues" dxfId="80" priority="391"/>
  </conditionalFormatting>
  <conditionalFormatting sqref="A874:A881">
    <cfRule type="duplicateValues" dxfId="79" priority="390"/>
  </conditionalFormatting>
  <conditionalFormatting sqref="A883:A890">
    <cfRule type="duplicateValues" dxfId="78" priority="389"/>
  </conditionalFormatting>
  <conditionalFormatting sqref="A892:A899">
    <cfRule type="duplicateValues" dxfId="77" priority="388"/>
  </conditionalFormatting>
  <conditionalFormatting sqref="A900">
    <cfRule type="duplicateValues" dxfId="76" priority="362"/>
  </conditionalFormatting>
  <conditionalFormatting sqref="A902:A909">
    <cfRule type="duplicateValues" dxfId="75" priority="358"/>
  </conditionalFormatting>
  <conditionalFormatting sqref="A911:A918">
    <cfRule type="duplicateValues" dxfId="74" priority="357"/>
  </conditionalFormatting>
  <conditionalFormatting sqref="A920:A927">
    <cfRule type="duplicateValues" dxfId="73" priority="356"/>
  </conditionalFormatting>
  <conditionalFormatting sqref="A929:A936">
    <cfRule type="duplicateValues" dxfId="72" priority="355"/>
  </conditionalFormatting>
  <conditionalFormatting sqref="A938:A945">
    <cfRule type="duplicateValues" dxfId="71" priority="354"/>
  </conditionalFormatting>
  <conditionalFormatting sqref="A947:A954">
    <cfRule type="duplicateValues" dxfId="70" priority="353"/>
  </conditionalFormatting>
  <conditionalFormatting sqref="A956:A963">
    <cfRule type="duplicateValues" dxfId="69" priority="352"/>
  </conditionalFormatting>
  <conditionalFormatting sqref="A964">
    <cfRule type="duplicateValues" dxfId="68" priority="361"/>
  </conditionalFormatting>
  <conditionalFormatting sqref="A966:A973">
    <cfRule type="duplicateValues" dxfId="67" priority="351"/>
  </conditionalFormatting>
  <conditionalFormatting sqref="A975:A982">
    <cfRule type="duplicateValues" dxfId="66" priority="350"/>
  </conditionalFormatting>
  <conditionalFormatting sqref="A984:A991">
    <cfRule type="duplicateValues" dxfId="65" priority="349"/>
  </conditionalFormatting>
  <conditionalFormatting sqref="A993:A1000">
    <cfRule type="duplicateValues" dxfId="64" priority="348"/>
  </conditionalFormatting>
  <conditionalFormatting sqref="A1002:A1009">
    <cfRule type="duplicateValues" dxfId="63" priority="347"/>
  </conditionalFormatting>
  <conditionalFormatting sqref="A1011:A1018">
    <cfRule type="duplicateValues" dxfId="62" priority="346"/>
  </conditionalFormatting>
  <conditionalFormatting sqref="A1019">
    <cfRule type="duplicateValues" dxfId="61" priority="107"/>
  </conditionalFormatting>
  <conditionalFormatting sqref="A1021:A1028">
    <cfRule type="duplicateValues" dxfId="60" priority="105"/>
  </conditionalFormatting>
  <conditionalFormatting sqref="A1030:A1037">
    <cfRule type="duplicateValues" dxfId="59" priority="104"/>
  </conditionalFormatting>
  <conditionalFormatting sqref="A1039:A1046">
    <cfRule type="duplicateValues" dxfId="58" priority="103"/>
  </conditionalFormatting>
  <conditionalFormatting sqref="A1048:A1055">
    <cfRule type="duplicateValues" dxfId="57" priority="102"/>
  </conditionalFormatting>
  <conditionalFormatting sqref="A1057:A1064">
    <cfRule type="duplicateValues" dxfId="56" priority="101"/>
  </conditionalFormatting>
  <conditionalFormatting sqref="A1066:A1073">
    <cfRule type="duplicateValues" dxfId="55" priority="100"/>
  </conditionalFormatting>
  <conditionalFormatting sqref="A1129">
    <cfRule type="duplicateValues" dxfId="54" priority="253"/>
  </conditionalFormatting>
  <conditionalFormatting sqref="A1521">
    <cfRule type="duplicateValues" dxfId="53" priority="319"/>
  </conditionalFormatting>
  <conditionalFormatting sqref="A1522">
    <cfRule type="duplicateValues" dxfId="52" priority="318"/>
  </conditionalFormatting>
  <conditionalFormatting sqref="A1523">
    <cfRule type="duplicateValues" dxfId="51" priority="74"/>
  </conditionalFormatting>
  <conditionalFormatting sqref="A1525">
    <cfRule type="duplicateValues" dxfId="50" priority="58"/>
  </conditionalFormatting>
  <conditionalFormatting sqref="A1526">
    <cfRule type="duplicateValues" dxfId="49" priority="57"/>
  </conditionalFormatting>
  <conditionalFormatting sqref="A1527">
    <cfRule type="duplicateValues" dxfId="48" priority="56"/>
  </conditionalFormatting>
  <conditionalFormatting sqref="A1528">
    <cfRule type="duplicateValues" dxfId="47" priority="55"/>
  </conditionalFormatting>
  <conditionalFormatting sqref="A1529">
    <cfRule type="duplicateValues" dxfId="46" priority="54"/>
  </conditionalFormatting>
  <conditionalFormatting sqref="A1530">
    <cfRule type="duplicateValues" dxfId="45" priority="53"/>
  </conditionalFormatting>
  <conditionalFormatting sqref="A1531">
    <cfRule type="duplicateValues" dxfId="44" priority="52"/>
  </conditionalFormatting>
  <conditionalFormatting sqref="A1532">
    <cfRule type="duplicateValues" dxfId="43" priority="51"/>
  </conditionalFormatting>
  <conditionalFormatting sqref="A1534">
    <cfRule type="duplicateValues" dxfId="42" priority="49"/>
  </conditionalFormatting>
  <conditionalFormatting sqref="A1535">
    <cfRule type="duplicateValues" dxfId="41" priority="47"/>
  </conditionalFormatting>
  <conditionalFormatting sqref="A1536">
    <cfRule type="duplicateValues" dxfId="40" priority="46"/>
  </conditionalFormatting>
  <conditionalFormatting sqref="A1537">
    <cfRule type="duplicateValues" dxfId="39" priority="45"/>
  </conditionalFormatting>
  <conditionalFormatting sqref="A1538">
    <cfRule type="duplicateValues" dxfId="38" priority="44"/>
  </conditionalFormatting>
  <conditionalFormatting sqref="A1539">
    <cfRule type="duplicateValues" dxfId="37" priority="43"/>
  </conditionalFormatting>
  <conditionalFormatting sqref="A1540">
    <cfRule type="duplicateValues" dxfId="36" priority="42"/>
  </conditionalFormatting>
  <conditionalFormatting sqref="A1541">
    <cfRule type="duplicateValues" dxfId="35" priority="41"/>
  </conditionalFormatting>
  <conditionalFormatting sqref="A1542">
    <cfRule type="duplicateValues" dxfId="34" priority="73"/>
  </conditionalFormatting>
  <conditionalFormatting sqref="A1544">
    <cfRule type="duplicateValues" dxfId="33" priority="48"/>
  </conditionalFormatting>
  <conditionalFormatting sqref="A1545">
    <cfRule type="duplicateValues" dxfId="32" priority="16"/>
  </conditionalFormatting>
  <conditionalFormatting sqref="A1546">
    <cfRule type="duplicateValues" dxfId="31" priority="15"/>
  </conditionalFormatting>
  <conditionalFormatting sqref="A1547">
    <cfRule type="duplicateValues" dxfId="30" priority="14"/>
  </conditionalFormatting>
  <conditionalFormatting sqref="A1548">
    <cfRule type="duplicateValues" dxfId="29" priority="13"/>
  </conditionalFormatting>
  <conditionalFormatting sqref="A1549">
    <cfRule type="duplicateValues" dxfId="28" priority="12"/>
  </conditionalFormatting>
  <conditionalFormatting sqref="A1550">
    <cfRule type="duplicateValues" dxfId="27" priority="11"/>
  </conditionalFormatting>
  <conditionalFormatting sqref="A1551">
    <cfRule type="duplicateValues" dxfId="26" priority="10"/>
  </conditionalFormatting>
  <conditionalFormatting sqref="A1552">
    <cfRule type="duplicateValues" dxfId="25" priority="72"/>
  </conditionalFormatting>
  <conditionalFormatting sqref="A1554">
    <cfRule type="duplicateValues" dxfId="24" priority="40"/>
  </conditionalFormatting>
  <conditionalFormatting sqref="A1555">
    <cfRule type="duplicateValues" dxfId="23" priority="39"/>
  </conditionalFormatting>
  <conditionalFormatting sqref="A1556">
    <cfRule type="duplicateValues" dxfId="22" priority="38"/>
  </conditionalFormatting>
  <conditionalFormatting sqref="A1557">
    <cfRule type="duplicateValues" dxfId="21" priority="37"/>
  </conditionalFormatting>
  <conditionalFormatting sqref="A1558">
    <cfRule type="duplicateValues" dxfId="20" priority="36"/>
  </conditionalFormatting>
  <conditionalFormatting sqref="A1559">
    <cfRule type="duplicateValues" dxfId="19" priority="35"/>
  </conditionalFormatting>
  <conditionalFormatting sqref="A1560">
    <cfRule type="duplicateValues" dxfId="18" priority="34"/>
  </conditionalFormatting>
  <conditionalFormatting sqref="A1561">
    <cfRule type="duplicateValues" dxfId="17" priority="33"/>
  </conditionalFormatting>
  <conditionalFormatting sqref="A1562">
    <cfRule type="duplicateValues" dxfId="16" priority="71"/>
  </conditionalFormatting>
  <conditionalFormatting sqref="A1564">
    <cfRule type="duplicateValues" dxfId="15" priority="32"/>
  </conditionalFormatting>
  <conditionalFormatting sqref="A1565">
    <cfRule type="duplicateValues" dxfId="14" priority="31"/>
  </conditionalFormatting>
  <conditionalFormatting sqref="A1566">
    <cfRule type="duplicateValues" dxfId="13" priority="30"/>
  </conditionalFormatting>
  <conditionalFormatting sqref="A1567">
    <cfRule type="duplicateValues" dxfId="12" priority="29"/>
  </conditionalFormatting>
  <conditionalFormatting sqref="A1568">
    <cfRule type="duplicateValues" dxfId="11" priority="28"/>
  </conditionalFormatting>
  <conditionalFormatting sqref="A1569">
    <cfRule type="duplicateValues" dxfId="10" priority="27"/>
  </conditionalFormatting>
  <conditionalFormatting sqref="A1570">
    <cfRule type="duplicateValues" dxfId="9" priority="26"/>
  </conditionalFormatting>
  <conditionalFormatting sqref="A1572">
    <cfRule type="duplicateValues" dxfId="8" priority="24"/>
  </conditionalFormatting>
  <conditionalFormatting sqref="A1573">
    <cfRule type="duplicateValues" dxfId="7" priority="23"/>
  </conditionalFormatting>
  <conditionalFormatting sqref="A1574">
    <cfRule type="duplicateValues" dxfId="6" priority="22"/>
  </conditionalFormatting>
  <conditionalFormatting sqref="A1575">
    <cfRule type="duplicateValues" dxfId="5" priority="21"/>
  </conditionalFormatting>
  <conditionalFormatting sqref="A1576">
    <cfRule type="duplicateValues" dxfId="4" priority="20"/>
  </conditionalFormatting>
  <conditionalFormatting sqref="A1577">
    <cfRule type="duplicateValues" dxfId="3" priority="19"/>
  </conditionalFormatting>
  <conditionalFormatting sqref="A1578">
    <cfRule type="duplicateValues" dxfId="2" priority="18"/>
  </conditionalFormatting>
  <conditionalFormatting sqref="A1579">
    <cfRule type="duplicateValues" dxfId="1" priority="17"/>
  </conditionalFormatting>
  <conditionalFormatting sqref="K8">
    <cfRule type="expression" dxfId="0" priority="511">
      <formula>$K$8&lt;2000000000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4"/>
  <sheetViews>
    <sheetView showGridLines="0" workbookViewId="0">
      <selection activeCell="D12" sqref="D12"/>
    </sheetView>
  </sheetViews>
  <sheetFormatPr defaultColWidth="9.109375" defaultRowHeight="16.8"/>
  <cols>
    <col min="1" max="1" width="9.109375" style="264"/>
    <col min="2" max="2" width="6.33203125" style="303" customWidth="1"/>
    <col min="3" max="3" width="22.109375" style="264" customWidth="1"/>
    <col min="4" max="4" width="29.77734375" style="264" customWidth="1"/>
    <col min="5" max="5" width="13.33203125" style="264" bestFit="1" customWidth="1"/>
    <col min="6" max="6" width="43.109375" style="264" customWidth="1"/>
    <col min="7" max="7" width="32.33203125" style="264" customWidth="1"/>
    <col min="8" max="16384" width="9.109375" style="264"/>
  </cols>
  <sheetData>
    <row r="1" spans="2:10">
      <c r="B1" s="299" t="s">
        <v>1201</v>
      </c>
      <c r="C1" s="299"/>
      <c r="D1" s="299"/>
      <c r="E1" s="299"/>
      <c r="F1" s="299"/>
      <c r="G1" s="299"/>
    </row>
    <row r="2" spans="2:10">
      <c r="B2" s="300"/>
      <c r="C2" s="301"/>
      <c r="D2" s="301"/>
    </row>
    <row r="3" spans="2:10" ht="33.6">
      <c r="B3" s="251" t="s">
        <v>0</v>
      </c>
      <c r="C3" s="251" t="s">
        <v>1202</v>
      </c>
      <c r="D3" s="251" t="s">
        <v>28</v>
      </c>
      <c r="E3" s="251" t="s">
        <v>1203</v>
      </c>
      <c r="F3" s="251" t="s">
        <v>1204</v>
      </c>
      <c r="G3" s="251" t="s">
        <v>1463</v>
      </c>
    </row>
    <row r="4" spans="2:10" ht="33.6">
      <c r="B4" s="257">
        <v>1</v>
      </c>
      <c r="C4" s="265" t="s">
        <v>1205</v>
      </c>
      <c r="D4" s="265" t="s">
        <v>1206</v>
      </c>
      <c r="E4" s="257">
        <f>COUNTIF(Param!$C$2:$C$6,Param!$B$26)</f>
        <v>1</v>
      </c>
      <c r="F4" s="257">
        <v>1</v>
      </c>
      <c r="G4" s="257">
        <f>F4*E4</f>
        <v>1</v>
      </c>
      <c r="J4" s="264" t="s">
        <v>1207</v>
      </c>
    </row>
    <row r="5" spans="2:10" ht="50.4">
      <c r="B5" s="257">
        <v>2</v>
      </c>
      <c r="C5" s="265" t="s">
        <v>1208</v>
      </c>
      <c r="D5" s="265" t="s">
        <v>1209</v>
      </c>
      <c r="E5" s="257">
        <f>COUNTIF(Param!$C$2:$C$6,Param!$B$27)</f>
        <v>0</v>
      </c>
      <c r="F5" s="257">
        <v>2</v>
      </c>
      <c r="G5" s="257">
        <f>F5*E5</f>
        <v>0</v>
      </c>
    </row>
    <row r="6" spans="2:10">
      <c r="B6" s="257">
        <v>3</v>
      </c>
      <c r="C6" s="265" t="s">
        <v>1210</v>
      </c>
      <c r="D6" s="265" t="s">
        <v>1211</v>
      </c>
      <c r="E6" s="257">
        <f>COUNTIF(Param!$C$2:$C$6,Param!$B$28)</f>
        <v>3</v>
      </c>
      <c r="F6" s="257">
        <v>3</v>
      </c>
      <c r="G6" s="257">
        <f>F6*E6</f>
        <v>9</v>
      </c>
    </row>
    <row r="7" spans="2:10">
      <c r="B7" s="276"/>
      <c r="C7" s="274" t="s">
        <v>1212</v>
      </c>
      <c r="D7" s="302" t="s">
        <v>1213</v>
      </c>
      <c r="E7" s="276"/>
      <c r="F7" s="276"/>
      <c r="G7" s="273">
        <f>SUM(G4:G6)</f>
        <v>10</v>
      </c>
    </row>
    <row r="9" spans="2:10">
      <c r="B9" s="304" t="s">
        <v>0</v>
      </c>
      <c r="C9" s="304" t="s">
        <v>1214</v>
      </c>
      <c r="D9" s="304" t="s">
        <v>1215</v>
      </c>
      <c r="E9" s="304" t="s">
        <v>1216</v>
      </c>
      <c r="F9" s="304" t="s">
        <v>28</v>
      </c>
    </row>
    <row r="10" spans="2:10" ht="33.6">
      <c r="B10" s="207">
        <v>1</v>
      </c>
      <c r="C10" s="207" t="s">
        <v>1217</v>
      </c>
      <c r="D10" s="207" t="s">
        <v>1218</v>
      </c>
      <c r="E10" s="207" t="s">
        <v>4</v>
      </c>
      <c r="F10" s="207" t="s">
        <v>1219</v>
      </c>
    </row>
    <row r="11" spans="2:10" ht="33.6">
      <c r="B11" s="207">
        <v>2</v>
      </c>
      <c r="C11" s="207" t="s">
        <v>562</v>
      </c>
      <c r="D11" s="207" t="s">
        <v>1218</v>
      </c>
      <c r="E11" s="207" t="s">
        <v>4</v>
      </c>
      <c r="F11" s="207" t="s">
        <v>1220</v>
      </c>
    </row>
    <row r="12" spans="2:10" ht="50.4">
      <c r="B12" s="207">
        <v>3</v>
      </c>
      <c r="C12" s="207" t="s">
        <v>5</v>
      </c>
      <c r="D12" s="207" t="s">
        <v>1218</v>
      </c>
      <c r="E12" s="207" t="s">
        <v>4</v>
      </c>
      <c r="F12" s="207" t="s">
        <v>1221</v>
      </c>
    </row>
    <row r="13" spans="2:10" ht="33.6">
      <c r="B13" s="207">
        <v>4</v>
      </c>
      <c r="C13" s="207" t="s">
        <v>1222</v>
      </c>
      <c r="D13" s="207" t="s">
        <v>1218</v>
      </c>
      <c r="E13" s="207" t="s">
        <v>4</v>
      </c>
      <c r="F13" s="207" t="s">
        <v>1223</v>
      </c>
    </row>
    <row r="14" spans="2:10" ht="33.6">
      <c r="B14" s="207">
        <v>5</v>
      </c>
      <c r="C14" s="207" t="s">
        <v>6</v>
      </c>
      <c r="D14" s="207" t="s">
        <v>1224</v>
      </c>
      <c r="E14" s="207" t="s">
        <v>15</v>
      </c>
      <c r="F14" s="207" t="s">
        <v>1225</v>
      </c>
      <c r="J14" s="305"/>
    </row>
  </sheetData>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election activeCell="I9" sqref="I9"/>
    </sheetView>
  </sheetViews>
  <sheetFormatPr defaultColWidth="9.109375" defaultRowHeight="14.4"/>
  <cols>
    <col min="1" max="1" width="5.44140625" style="109" customWidth="1"/>
    <col min="2" max="2" width="12.88671875" style="108" bestFit="1" customWidth="1"/>
    <col min="3" max="3" width="8.77734375" style="108" customWidth="1"/>
    <col min="4" max="4" width="7.88671875" style="108" bestFit="1" customWidth="1"/>
    <col min="5" max="5" width="12.77734375" style="108" customWidth="1"/>
    <col min="6" max="6" width="13.33203125" style="108" customWidth="1"/>
    <col min="7" max="7" width="28.33203125" style="108" customWidth="1"/>
    <col min="8" max="16384" width="9.109375" style="108"/>
  </cols>
  <sheetData>
    <row r="1" spans="1:10" ht="16.8">
      <c r="A1" s="556" t="s">
        <v>1226</v>
      </c>
      <c r="B1" s="556"/>
      <c r="C1" s="556"/>
      <c r="D1" s="556"/>
      <c r="E1" s="556"/>
      <c r="F1" s="556"/>
      <c r="G1" s="556"/>
    </row>
    <row r="3" spans="1:10" ht="87">
      <c r="A3" s="46" t="s">
        <v>0</v>
      </c>
      <c r="B3" s="46" t="s">
        <v>2</v>
      </c>
      <c r="C3" s="46" t="s">
        <v>1227</v>
      </c>
      <c r="D3" s="46" t="s">
        <v>1228</v>
      </c>
      <c r="E3" s="46" t="s">
        <v>1229</v>
      </c>
      <c r="F3" s="46" t="s">
        <v>1230</v>
      </c>
      <c r="G3" s="46" t="s">
        <v>28</v>
      </c>
    </row>
    <row r="4" spans="1:10" ht="54">
      <c r="A4" s="49">
        <v>1</v>
      </c>
      <c r="B4" s="69" t="s">
        <v>18</v>
      </c>
      <c r="C4" s="118"/>
      <c r="D4" s="118"/>
      <c r="E4" s="74"/>
      <c r="F4" s="74"/>
      <c r="G4" s="71" t="s">
        <v>1231</v>
      </c>
    </row>
    <row r="5" spans="1:10" ht="54">
      <c r="A5" s="49"/>
      <c r="B5" s="71" t="s">
        <v>15</v>
      </c>
      <c r="C5" s="119">
        <v>5</v>
      </c>
      <c r="D5" s="119">
        <v>1</v>
      </c>
      <c r="E5" s="49">
        <f>'2.YCCN-Usecase'!K3</f>
        <v>26</v>
      </c>
      <c r="F5" s="49">
        <f>E5*D5*C5</f>
        <v>130</v>
      </c>
      <c r="G5" s="71" t="s">
        <v>1232</v>
      </c>
      <c r="J5" s="109"/>
    </row>
    <row r="6" spans="1:10" ht="36">
      <c r="A6" s="49"/>
      <c r="B6" s="71" t="s">
        <v>1233</v>
      </c>
      <c r="C6" s="119">
        <v>10</v>
      </c>
      <c r="D6" s="119">
        <v>1</v>
      </c>
      <c r="E6" s="49">
        <f>'2.YCCN-Usecase'!K4</f>
        <v>42</v>
      </c>
      <c r="F6" s="49">
        <f>E6*D6*C6</f>
        <v>420</v>
      </c>
      <c r="G6" s="71" t="s">
        <v>1234</v>
      </c>
      <c r="J6" s="109"/>
    </row>
    <row r="7" spans="1:10" ht="36">
      <c r="A7" s="49"/>
      <c r="B7" s="71" t="s">
        <v>4</v>
      </c>
      <c r="C7" s="119">
        <v>15</v>
      </c>
      <c r="D7" s="119">
        <v>1</v>
      </c>
      <c r="E7" s="49">
        <f>'2.YCCN-Usecase'!K5</f>
        <v>129</v>
      </c>
      <c r="F7" s="49">
        <f>E7*D7*C7</f>
        <v>1935</v>
      </c>
      <c r="G7" s="71" t="s">
        <v>1235</v>
      </c>
      <c r="J7" s="109"/>
    </row>
    <row r="8" spans="1:10" ht="90">
      <c r="A8" s="49">
        <v>2</v>
      </c>
      <c r="B8" s="69" t="s">
        <v>20</v>
      </c>
      <c r="C8" s="118"/>
      <c r="D8" s="118"/>
      <c r="E8" s="74"/>
      <c r="F8" s="74"/>
      <c r="G8" s="71" t="s">
        <v>1236</v>
      </c>
    </row>
    <row r="9" spans="1:10" ht="18">
      <c r="A9" s="49"/>
      <c r="B9" s="71" t="s">
        <v>15</v>
      </c>
      <c r="C9" s="119">
        <v>5</v>
      </c>
      <c r="D9" s="119">
        <v>1.2</v>
      </c>
      <c r="E9" s="49">
        <v>0</v>
      </c>
      <c r="F9" s="49">
        <f>E9*5*1.2</f>
        <v>0</v>
      </c>
      <c r="G9" s="71"/>
    </row>
    <row r="10" spans="1:10" ht="18">
      <c r="A10" s="49"/>
      <c r="B10" s="71" t="s">
        <v>1233</v>
      </c>
      <c r="C10" s="119">
        <v>10</v>
      </c>
      <c r="D10" s="119">
        <v>1.2</v>
      </c>
      <c r="E10" s="49">
        <v>0</v>
      </c>
      <c r="F10" s="49">
        <f>E10*10*1.2</f>
        <v>0</v>
      </c>
      <c r="G10" s="120"/>
    </row>
    <row r="11" spans="1:10" ht="18">
      <c r="A11" s="49"/>
      <c r="B11" s="71" t="s">
        <v>4</v>
      </c>
      <c r="C11" s="119">
        <v>15</v>
      </c>
      <c r="D11" s="119">
        <v>1.2</v>
      </c>
      <c r="E11" s="49">
        <v>0</v>
      </c>
      <c r="F11" s="49">
        <f>E11*15*1.2</f>
        <v>0</v>
      </c>
      <c r="G11" s="120"/>
    </row>
    <row r="12" spans="1:10" ht="72">
      <c r="A12" s="49">
        <v>3</v>
      </c>
      <c r="B12" s="69" t="s">
        <v>22</v>
      </c>
      <c r="C12" s="118"/>
      <c r="D12" s="118"/>
      <c r="E12" s="49"/>
      <c r="F12" s="49"/>
      <c r="G12" s="71" t="s">
        <v>1237</v>
      </c>
    </row>
    <row r="13" spans="1:10" ht="18">
      <c r="A13" s="49"/>
      <c r="B13" s="71" t="s">
        <v>15</v>
      </c>
      <c r="C13" s="119">
        <v>5</v>
      </c>
      <c r="D13" s="119">
        <v>1.5</v>
      </c>
      <c r="E13" s="49">
        <v>0</v>
      </c>
      <c r="F13" s="49">
        <f>E13*5*1.5</f>
        <v>0</v>
      </c>
      <c r="G13" s="71"/>
    </row>
    <row r="14" spans="1:10" ht="18">
      <c r="A14" s="49"/>
      <c r="B14" s="71" t="s">
        <v>1233</v>
      </c>
      <c r="C14" s="119">
        <v>10</v>
      </c>
      <c r="D14" s="119">
        <v>1.5</v>
      </c>
      <c r="E14" s="49">
        <v>0</v>
      </c>
      <c r="F14" s="49">
        <f>E14*10*1.5</f>
        <v>0</v>
      </c>
      <c r="G14" s="120"/>
    </row>
    <row r="15" spans="1:10" ht="18">
      <c r="A15" s="49"/>
      <c r="B15" s="71" t="s">
        <v>4</v>
      </c>
      <c r="C15" s="119">
        <v>15</v>
      </c>
      <c r="D15" s="119">
        <v>1.5</v>
      </c>
      <c r="E15" s="49">
        <v>0</v>
      </c>
      <c r="F15" s="49">
        <f>E15*15*1.5</f>
        <v>0</v>
      </c>
      <c r="G15" s="120"/>
    </row>
    <row r="16" spans="1:10" ht="34.799999999999997">
      <c r="A16" s="60"/>
      <c r="B16" s="72" t="s">
        <v>1212</v>
      </c>
      <c r="C16" s="72"/>
      <c r="D16" s="72"/>
      <c r="E16" s="121"/>
      <c r="F16" s="52">
        <f>SUM(F4:F15)</f>
        <v>2485</v>
      </c>
      <c r="G16" s="122" t="s">
        <v>1238</v>
      </c>
    </row>
  </sheetData>
  <mergeCells count="1">
    <mergeCell ref="A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topLeftCell="A7" zoomScaleNormal="100" workbookViewId="0">
      <selection activeCell="F8" sqref="F8"/>
    </sheetView>
  </sheetViews>
  <sheetFormatPr defaultColWidth="9.109375" defaultRowHeight="14.4"/>
  <cols>
    <col min="1" max="1" width="5.44140625" style="109" customWidth="1"/>
    <col min="2" max="2" width="27.21875" style="108" customWidth="1"/>
    <col min="3" max="3" width="8.109375" style="108" customWidth="1"/>
    <col min="4" max="4" width="8.88671875" style="108" customWidth="1"/>
    <col min="5" max="5" width="7" style="108" customWidth="1"/>
    <col min="6" max="6" width="61.5546875" style="108" customWidth="1"/>
    <col min="7" max="7" width="22.88671875" style="108" customWidth="1"/>
    <col min="8" max="8" width="9.109375" style="108" customWidth="1"/>
    <col min="9" max="9" width="26.88671875" style="108" customWidth="1"/>
    <col min="10" max="16384" width="9.109375" style="108"/>
  </cols>
  <sheetData>
    <row r="1" spans="1:9" ht="16.8">
      <c r="A1" s="556" t="s">
        <v>1239</v>
      </c>
      <c r="B1" s="556"/>
      <c r="C1" s="556"/>
      <c r="D1" s="556"/>
      <c r="E1" s="556"/>
      <c r="F1" s="556"/>
      <c r="G1" s="110"/>
    </row>
    <row r="2" spans="1:9">
      <c r="G2" s="110"/>
    </row>
    <row r="3" spans="1:9" ht="50.4">
      <c r="A3" s="278" t="s">
        <v>0</v>
      </c>
      <c r="B3" s="278" t="s">
        <v>1240</v>
      </c>
      <c r="C3" s="278" t="s">
        <v>1241</v>
      </c>
      <c r="D3" s="278" t="s">
        <v>1242</v>
      </c>
      <c r="E3" s="278" t="s">
        <v>1243</v>
      </c>
      <c r="F3" s="278" t="s">
        <v>1244</v>
      </c>
      <c r="G3" s="111"/>
      <c r="H3" s="115" t="s">
        <v>1245</v>
      </c>
      <c r="I3" s="116">
        <f>PL2.T.Hop.GTPM!$E$9</f>
        <v>7887679174</v>
      </c>
    </row>
    <row r="4" spans="1:9" ht="18">
      <c r="A4" s="279" t="s">
        <v>319</v>
      </c>
      <c r="B4" s="280" t="s">
        <v>1246</v>
      </c>
      <c r="C4" s="281"/>
      <c r="D4" s="282"/>
      <c r="E4" s="279">
        <f>SUM(E5:E17)</f>
        <v>44.5</v>
      </c>
      <c r="F4" s="283"/>
      <c r="G4" s="83"/>
      <c r="H4" s="117"/>
      <c r="I4" s="117"/>
    </row>
    <row r="5" spans="1:9" ht="33.6">
      <c r="A5" s="284">
        <v>1</v>
      </c>
      <c r="B5" s="285" t="s">
        <v>1247</v>
      </c>
      <c r="C5" s="284">
        <v>2</v>
      </c>
      <c r="D5" s="286">
        <v>3</v>
      </c>
      <c r="E5" s="284">
        <f t="shared" ref="E5:E17" si="0">D5*C5</f>
        <v>6</v>
      </c>
      <c r="F5" s="287" t="s">
        <v>1248</v>
      </c>
      <c r="G5" s="112"/>
      <c r="H5" s="117"/>
      <c r="I5" s="117"/>
    </row>
    <row r="6" spans="1:9" ht="100.8">
      <c r="A6" s="288">
        <v>2</v>
      </c>
      <c r="B6" s="289" t="s">
        <v>1250</v>
      </c>
      <c r="C6" s="284">
        <v>1</v>
      </c>
      <c r="D6" s="312">
        <v>4</v>
      </c>
      <c r="E6" s="288">
        <f t="shared" si="0"/>
        <v>4</v>
      </c>
      <c r="F6" s="291" t="s">
        <v>1251</v>
      </c>
      <c r="G6" s="113"/>
      <c r="H6" s="117"/>
      <c r="I6" s="117"/>
    </row>
    <row r="7" spans="1:9" ht="67.2">
      <c r="A7" s="288">
        <v>3</v>
      </c>
      <c r="B7" s="289" t="s">
        <v>1252</v>
      </c>
      <c r="C7" s="284">
        <v>1</v>
      </c>
      <c r="D7" s="292">
        <v>5</v>
      </c>
      <c r="E7" s="288">
        <f t="shared" si="0"/>
        <v>5</v>
      </c>
      <c r="F7" s="291" t="s">
        <v>1253</v>
      </c>
      <c r="G7" s="113"/>
      <c r="H7" s="117"/>
      <c r="I7" s="117"/>
    </row>
    <row r="8" spans="1:9" ht="151.19999999999999">
      <c r="A8" s="288">
        <v>4</v>
      </c>
      <c r="B8" s="289" t="s">
        <v>1254</v>
      </c>
      <c r="C8" s="284">
        <v>1</v>
      </c>
      <c r="D8" s="290">
        <v>3</v>
      </c>
      <c r="E8" s="288">
        <f t="shared" si="0"/>
        <v>3</v>
      </c>
      <c r="F8" s="291" t="s">
        <v>1255</v>
      </c>
      <c r="G8" s="113"/>
      <c r="H8" s="117"/>
      <c r="I8" s="117"/>
    </row>
    <row r="9" spans="1:9" ht="67.2">
      <c r="A9" s="288">
        <v>5</v>
      </c>
      <c r="B9" s="289" t="s">
        <v>1256</v>
      </c>
      <c r="C9" s="284">
        <v>1</v>
      </c>
      <c r="D9" s="290">
        <v>3</v>
      </c>
      <c r="E9" s="288">
        <f t="shared" si="0"/>
        <v>3</v>
      </c>
      <c r="F9" s="293" t="s">
        <v>1257</v>
      </c>
      <c r="G9" s="113"/>
      <c r="H9" s="117"/>
      <c r="I9" s="117"/>
    </row>
    <row r="10" spans="1:9" ht="84">
      <c r="A10" s="288">
        <v>6</v>
      </c>
      <c r="B10" s="289" t="s">
        <v>1258</v>
      </c>
      <c r="C10" s="284">
        <v>0.5</v>
      </c>
      <c r="D10" s="312">
        <v>3</v>
      </c>
      <c r="E10" s="288">
        <f t="shared" si="0"/>
        <v>1.5</v>
      </c>
      <c r="F10" s="293" t="s">
        <v>1259</v>
      </c>
      <c r="G10" s="113"/>
      <c r="H10" s="117"/>
      <c r="I10" s="117"/>
    </row>
    <row r="11" spans="1:9" ht="100.8">
      <c r="A11" s="288">
        <v>7</v>
      </c>
      <c r="B11" s="289" t="s">
        <v>1260</v>
      </c>
      <c r="C11" s="284">
        <v>0.5</v>
      </c>
      <c r="D11" s="290">
        <v>4</v>
      </c>
      <c r="E11" s="288">
        <f t="shared" si="0"/>
        <v>2</v>
      </c>
      <c r="F11" s="293" t="s">
        <v>1261</v>
      </c>
      <c r="G11" s="113"/>
      <c r="H11" s="117"/>
      <c r="I11" s="117"/>
    </row>
    <row r="12" spans="1:9" ht="50.4">
      <c r="A12" s="288">
        <v>8</v>
      </c>
      <c r="B12" s="289" t="s">
        <v>1262</v>
      </c>
      <c r="C12" s="294">
        <v>2</v>
      </c>
      <c r="D12" s="290">
        <v>3</v>
      </c>
      <c r="E12" s="288">
        <f t="shared" si="0"/>
        <v>6</v>
      </c>
      <c r="F12" s="293" t="s">
        <v>1263</v>
      </c>
      <c r="G12" s="113"/>
      <c r="H12" s="117"/>
      <c r="I12" s="117"/>
    </row>
    <row r="13" spans="1:9" ht="134.4">
      <c r="A13" s="288">
        <v>9</v>
      </c>
      <c r="B13" s="289" t="s">
        <v>1264</v>
      </c>
      <c r="C13" s="284">
        <v>1</v>
      </c>
      <c r="D13" s="290">
        <v>3</v>
      </c>
      <c r="E13" s="288">
        <f t="shared" si="0"/>
        <v>3</v>
      </c>
      <c r="F13" s="291" t="s">
        <v>1265</v>
      </c>
      <c r="G13" s="113"/>
      <c r="H13" s="117"/>
      <c r="I13" s="117"/>
    </row>
    <row r="14" spans="1:9" ht="67.2">
      <c r="A14" s="288">
        <v>10</v>
      </c>
      <c r="B14" s="289" t="s">
        <v>1266</v>
      </c>
      <c r="C14" s="284">
        <v>1</v>
      </c>
      <c r="D14" s="312">
        <v>4</v>
      </c>
      <c r="E14" s="288">
        <f t="shared" si="0"/>
        <v>4</v>
      </c>
      <c r="F14" s="293" t="s">
        <v>1267</v>
      </c>
      <c r="G14" s="113"/>
      <c r="H14" s="117"/>
      <c r="I14" s="117"/>
    </row>
    <row r="15" spans="1:9" ht="84">
      <c r="A15" s="288">
        <v>11</v>
      </c>
      <c r="B15" s="289" t="s">
        <v>1268</v>
      </c>
      <c r="C15" s="284">
        <v>1</v>
      </c>
      <c r="D15" s="290">
        <v>2</v>
      </c>
      <c r="E15" s="288">
        <f t="shared" si="0"/>
        <v>2</v>
      </c>
      <c r="F15" s="293" t="s">
        <v>1269</v>
      </c>
      <c r="G15" s="113"/>
      <c r="H15" s="117"/>
      <c r="I15" s="117"/>
    </row>
    <row r="16" spans="1:9" ht="84">
      <c r="A16" s="288">
        <v>12</v>
      </c>
      <c r="B16" s="289" t="s">
        <v>1270</v>
      </c>
      <c r="C16" s="284">
        <v>1</v>
      </c>
      <c r="D16" s="312">
        <v>3</v>
      </c>
      <c r="E16" s="288">
        <f t="shared" si="0"/>
        <v>3</v>
      </c>
      <c r="F16" s="293" t="s">
        <v>1271</v>
      </c>
      <c r="G16" s="113"/>
      <c r="H16" s="117"/>
      <c r="I16" s="117"/>
    </row>
    <row r="17" spans="1:9" ht="50.4">
      <c r="A17" s="288">
        <v>13</v>
      </c>
      <c r="B17" s="289" t="s">
        <v>1272</v>
      </c>
      <c r="C17" s="284">
        <v>1</v>
      </c>
      <c r="D17" s="290">
        <v>2</v>
      </c>
      <c r="E17" s="288">
        <f t="shared" si="0"/>
        <v>2</v>
      </c>
      <c r="F17" s="287" t="s">
        <v>1273</v>
      </c>
      <c r="G17" s="114"/>
      <c r="H17" s="117"/>
      <c r="I17" s="117"/>
    </row>
    <row r="18" spans="1:9" ht="33.6">
      <c r="A18" s="295" t="s">
        <v>373</v>
      </c>
      <c r="B18" s="295" t="s">
        <v>1274</v>
      </c>
      <c r="C18" s="295"/>
      <c r="D18" s="295"/>
      <c r="E18" s="296">
        <f>0.6+(0.01*E4)</f>
        <v>1.0449999999999999</v>
      </c>
      <c r="F18" s="297"/>
      <c r="G18" s="83"/>
      <c r="H18" s="117"/>
      <c r="I18" s="117"/>
    </row>
  </sheetData>
  <mergeCells count="1">
    <mergeCell ref="A1:F1"/>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9"/>
  <sheetViews>
    <sheetView showGridLines="0" topLeftCell="A37" workbookViewId="0">
      <selection activeCell="C44" sqref="C44:C48"/>
    </sheetView>
  </sheetViews>
  <sheetFormatPr defaultColWidth="8.88671875" defaultRowHeight="16.8"/>
  <cols>
    <col min="1" max="1" width="5.44140625" style="98" customWidth="1"/>
    <col min="2" max="2" width="34.33203125" style="98" customWidth="1"/>
    <col min="3" max="3" width="13" style="98" customWidth="1"/>
    <col min="4" max="16384" width="8.88671875" style="98"/>
  </cols>
  <sheetData>
    <row r="2" spans="1:3" s="97" customFormat="1">
      <c r="A2" s="97" t="s">
        <v>1275</v>
      </c>
    </row>
    <row r="3" spans="1:3" ht="13.35" customHeight="1"/>
    <row r="4" spans="1:3" ht="15" customHeight="1">
      <c r="A4" s="99" t="s">
        <v>0</v>
      </c>
      <c r="B4" s="99" t="s">
        <v>1276</v>
      </c>
      <c r="C4" s="99" t="s">
        <v>1277</v>
      </c>
    </row>
    <row r="5" spans="1:3" ht="15" customHeight="1">
      <c r="A5" s="100">
        <v>1</v>
      </c>
      <c r="B5" s="101" t="s">
        <v>1278</v>
      </c>
      <c r="C5" s="100"/>
    </row>
    <row r="6" spans="1:3" ht="15" customHeight="1">
      <c r="A6" s="102"/>
      <c r="B6" s="103" t="s">
        <v>1279</v>
      </c>
      <c r="C6" s="102">
        <v>3</v>
      </c>
    </row>
    <row r="7" spans="1:3" ht="15" customHeight="1">
      <c r="A7" s="102"/>
      <c r="B7" s="103" t="s">
        <v>1280</v>
      </c>
      <c r="C7" s="102">
        <v>3</v>
      </c>
    </row>
    <row r="8" spans="1:3" ht="15" customHeight="1">
      <c r="A8" s="102"/>
      <c r="B8" s="103" t="s">
        <v>1281</v>
      </c>
      <c r="C8" s="102">
        <v>3</v>
      </c>
    </row>
    <row r="9" spans="1:3" ht="15" customHeight="1">
      <c r="A9" s="102"/>
      <c r="B9" s="103" t="s">
        <v>1282</v>
      </c>
      <c r="C9" s="102">
        <v>3</v>
      </c>
    </row>
    <row r="10" spans="1:3" ht="15" customHeight="1">
      <c r="A10" s="102"/>
      <c r="B10" s="103" t="s">
        <v>1283</v>
      </c>
      <c r="C10" s="102">
        <v>3</v>
      </c>
    </row>
    <row r="11" spans="1:3" ht="15" customHeight="1">
      <c r="A11" s="102"/>
      <c r="B11" s="103" t="s">
        <v>1284</v>
      </c>
      <c r="C11" s="102">
        <v>3</v>
      </c>
    </row>
    <row r="12" spans="1:3" ht="15" customHeight="1">
      <c r="A12" s="102"/>
      <c r="B12" s="103" t="s">
        <v>1285</v>
      </c>
      <c r="C12" s="102">
        <v>3</v>
      </c>
    </row>
    <row r="13" spans="1:3" ht="15" customHeight="1">
      <c r="A13" s="102"/>
      <c r="B13" s="103" t="s">
        <v>1286</v>
      </c>
      <c r="C13" s="102">
        <v>3</v>
      </c>
    </row>
    <row r="14" spans="1:3" ht="15" customHeight="1">
      <c r="A14" s="102"/>
      <c r="B14" s="103" t="s">
        <v>1287</v>
      </c>
      <c r="C14" s="102">
        <v>3</v>
      </c>
    </row>
    <row r="15" spans="1:3" ht="15" customHeight="1">
      <c r="A15" s="102"/>
      <c r="B15" s="103" t="s">
        <v>1288</v>
      </c>
      <c r="C15" s="102">
        <v>3</v>
      </c>
    </row>
    <row r="16" spans="1:3" ht="15" customHeight="1">
      <c r="A16" s="102"/>
      <c r="B16" s="103" t="s">
        <v>1289</v>
      </c>
      <c r="C16" s="102">
        <v>3</v>
      </c>
    </row>
    <row r="17" spans="1:3" ht="15" customHeight="1">
      <c r="A17" s="102"/>
      <c r="B17" s="103" t="s">
        <v>1290</v>
      </c>
      <c r="C17" s="102">
        <v>3</v>
      </c>
    </row>
    <row r="18" spans="1:3" ht="15" customHeight="1">
      <c r="A18" s="102"/>
      <c r="B18" s="103" t="s">
        <v>1291</v>
      </c>
      <c r="C18" s="102"/>
    </row>
    <row r="19" spans="1:3" ht="15" customHeight="1">
      <c r="A19" s="100">
        <v>2</v>
      </c>
      <c r="B19" s="101" t="s">
        <v>1292</v>
      </c>
      <c r="C19" s="102"/>
    </row>
    <row r="20" spans="1:3" ht="15" customHeight="1">
      <c r="A20" s="102"/>
      <c r="B20" s="103" t="s">
        <v>1293</v>
      </c>
      <c r="C20" s="102">
        <v>3</v>
      </c>
    </row>
    <row r="21" spans="1:3" ht="15" customHeight="1">
      <c r="A21" s="102"/>
      <c r="B21" s="103" t="s">
        <v>1294</v>
      </c>
      <c r="C21" s="102">
        <v>3</v>
      </c>
    </row>
    <row r="22" spans="1:3" ht="15" customHeight="1">
      <c r="A22" s="102"/>
      <c r="B22" s="103" t="s">
        <v>1295</v>
      </c>
      <c r="C22" s="102">
        <v>3</v>
      </c>
    </row>
    <row r="23" spans="1:3" ht="15" customHeight="1">
      <c r="A23" s="102"/>
      <c r="B23" s="103" t="s">
        <v>1296</v>
      </c>
      <c r="C23" s="102">
        <v>3</v>
      </c>
    </row>
    <row r="24" spans="1:3" ht="15" customHeight="1">
      <c r="A24" s="102"/>
      <c r="B24" s="103" t="s">
        <v>1297</v>
      </c>
      <c r="C24" s="102">
        <v>3</v>
      </c>
    </row>
    <row r="25" spans="1:3" ht="15" customHeight="1">
      <c r="A25" s="102"/>
      <c r="B25" s="103" t="s">
        <v>1298</v>
      </c>
      <c r="C25" s="102">
        <v>3</v>
      </c>
    </row>
    <row r="26" spans="1:3" ht="15" customHeight="1">
      <c r="A26" s="102"/>
      <c r="B26" s="103" t="s">
        <v>1299</v>
      </c>
      <c r="C26" s="102">
        <v>3</v>
      </c>
    </row>
    <row r="27" spans="1:3" ht="15" customHeight="1">
      <c r="A27" s="102"/>
      <c r="B27" s="103" t="s">
        <v>1300</v>
      </c>
      <c r="C27" s="102">
        <v>3</v>
      </c>
    </row>
    <row r="28" spans="1:3" ht="15" customHeight="1">
      <c r="A28" s="102"/>
      <c r="B28" s="103" t="s">
        <v>1301</v>
      </c>
      <c r="C28" s="102">
        <v>3</v>
      </c>
    </row>
    <row r="29" spans="1:3" ht="15" customHeight="1">
      <c r="A29" s="102"/>
      <c r="B29" s="103" t="s">
        <v>1302</v>
      </c>
      <c r="C29" s="102">
        <v>3</v>
      </c>
    </row>
    <row r="30" spans="1:3" ht="15" customHeight="1">
      <c r="A30" s="102"/>
      <c r="B30" s="103" t="s">
        <v>1303</v>
      </c>
      <c r="C30" s="102">
        <v>3</v>
      </c>
    </row>
    <row r="31" spans="1:3" ht="15" customHeight="1">
      <c r="A31" s="102"/>
      <c r="B31" s="103" t="s">
        <v>1304</v>
      </c>
      <c r="C31" s="102">
        <v>3</v>
      </c>
    </row>
    <row r="32" spans="1:3" ht="15" customHeight="1">
      <c r="A32" s="102"/>
      <c r="B32" s="103" t="s">
        <v>1305</v>
      </c>
      <c r="C32" s="102">
        <v>3</v>
      </c>
    </row>
    <row r="33" spans="1:3" ht="15" customHeight="1">
      <c r="A33" s="102"/>
      <c r="B33" s="103" t="s">
        <v>1306</v>
      </c>
      <c r="C33" s="102">
        <v>3</v>
      </c>
    </row>
    <row r="34" spans="1:3" ht="15" customHeight="1">
      <c r="A34" s="102"/>
      <c r="B34" s="103" t="s">
        <v>1307</v>
      </c>
      <c r="C34" s="102">
        <v>3</v>
      </c>
    </row>
    <row r="35" spans="1:3" ht="15" customHeight="1">
      <c r="A35" s="102"/>
      <c r="B35" s="103" t="s">
        <v>1308</v>
      </c>
      <c r="C35" s="102">
        <v>3</v>
      </c>
    </row>
    <row r="36" spans="1:3" ht="15" customHeight="1">
      <c r="A36" s="102"/>
      <c r="B36" s="103" t="s">
        <v>1309</v>
      </c>
      <c r="C36" s="102">
        <v>3</v>
      </c>
    </row>
    <row r="37" spans="1:3" ht="15" customHeight="1">
      <c r="A37" s="102"/>
      <c r="B37" s="103" t="s">
        <v>1310</v>
      </c>
      <c r="C37" s="102">
        <v>3</v>
      </c>
    </row>
    <row r="38" spans="1:3" ht="15" customHeight="1">
      <c r="A38" s="102"/>
      <c r="B38" s="103" t="s">
        <v>1311</v>
      </c>
      <c r="C38" s="102">
        <v>3</v>
      </c>
    </row>
    <row r="39" spans="1:3" ht="15" customHeight="1">
      <c r="A39" s="102"/>
      <c r="B39" s="103" t="s">
        <v>1312</v>
      </c>
      <c r="C39" s="102">
        <v>3</v>
      </c>
    </row>
    <row r="40" spans="1:3" ht="15" customHeight="1">
      <c r="A40" s="102"/>
      <c r="B40" s="103" t="s">
        <v>1313</v>
      </c>
      <c r="C40" s="102">
        <v>3</v>
      </c>
    </row>
    <row r="41" spans="1:3" ht="15" customHeight="1">
      <c r="A41" s="102"/>
      <c r="B41" s="103" t="s">
        <v>1314</v>
      </c>
      <c r="C41" s="102">
        <v>3</v>
      </c>
    </row>
    <row r="42" spans="1:3" ht="15" customHeight="1">
      <c r="A42" s="102"/>
      <c r="B42" s="103" t="s">
        <v>1291</v>
      </c>
      <c r="C42" s="102"/>
    </row>
    <row r="43" spans="1:3" ht="15" customHeight="1">
      <c r="A43" s="100">
        <v>3</v>
      </c>
      <c r="B43" s="101" t="s">
        <v>1315</v>
      </c>
      <c r="C43" s="102"/>
    </row>
    <row r="44" spans="1:3" ht="15" customHeight="1">
      <c r="A44" s="102"/>
      <c r="B44" s="103" t="s">
        <v>1316</v>
      </c>
      <c r="C44" s="104">
        <f>'6.2.HS MT'!K7</f>
        <v>3.3333333333333335</v>
      </c>
    </row>
    <row r="45" spans="1:3" ht="15" customHeight="1">
      <c r="A45" s="102"/>
      <c r="B45" s="103" t="s">
        <v>1317</v>
      </c>
      <c r="C45" s="104">
        <f>'6.2.HS MT'!K8</f>
        <v>3.1666666666666665</v>
      </c>
    </row>
    <row r="46" spans="1:3" ht="15" customHeight="1">
      <c r="A46" s="102"/>
      <c r="B46" s="103" t="s">
        <v>1318</v>
      </c>
      <c r="C46" s="104">
        <f>'6.2.HS MT'!K9</f>
        <v>3.3333333333333335</v>
      </c>
    </row>
    <row r="47" spans="1:3" ht="15" customHeight="1">
      <c r="A47" s="102"/>
      <c r="B47" s="103" t="s">
        <v>1319</v>
      </c>
      <c r="C47" s="104">
        <f>'6.2.HS MT'!K10</f>
        <v>3.1666666666666665</v>
      </c>
    </row>
    <row r="48" spans="1:3" ht="15" customHeight="1">
      <c r="A48" s="102"/>
      <c r="B48" s="103" t="s">
        <v>1320</v>
      </c>
      <c r="C48" s="104">
        <f>'6.2.HS MT'!K11</f>
        <v>3.1666666666666665</v>
      </c>
    </row>
    <row r="49" spans="1:3" ht="15" customHeight="1">
      <c r="A49" s="105">
        <v>4</v>
      </c>
      <c r="B49" s="106" t="s">
        <v>1321</v>
      </c>
      <c r="C49" s="107"/>
    </row>
  </sheetData>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30"/>
  <sheetViews>
    <sheetView showGridLines="0" topLeftCell="A19" zoomScale="90" zoomScaleNormal="90" workbookViewId="0">
      <selection activeCell="K30" sqref="K30"/>
    </sheetView>
  </sheetViews>
  <sheetFormatPr defaultColWidth="9.109375" defaultRowHeight="17.399999999999999"/>
  <cols>
    <col min="1" max="1" width="9.109375" style="83"/>
    <col min="2" max="2" width="5.44140625" style="85" customWidth="1"/>
    <col min="3" max="3" width="34.33203125" style="86" customWidth="1"/>
    <col min="4" max="4" width="16.33203125" style="84" customWidth="1"/>
    <col min="5" max="10" width="8" style="84" customWidth="1"/>
    <col min="11" max="11" width="18.109375" style="84" customWidth="1"/>
    <col min="12" max="12" width="8" style="84" customWidth="1"/>
    <col min="13" max="13" width="11.109375" style="85" customWidth="1"/>
    <col min="14" max="14" width="30.33203125" style="83" customWidth="1"/>
    <col min="15" max="15" width="64.6640625" style="83" customWidth="1"/>
    <col min="16" max="16" width="9.109375" style="83"/>
    <col min="17" max="17" width="23.109375" style="83" customWidth="1"/>
    <col min="18" max="16384" width="9.109375" style="83"/>
  </cols>
  <sheetData>
    <row r="2" spans="2:17">
      <c r="B2" s="87" t="s">
        <v>1322</v>
      </c>
      <c r="C2" s="88"/>
      <c r="D2" s="88"/>
      <c r="E2" s="88"/>
      <c r="F2" s="88"/>
      <c r="G2" s="88"/>
      <c r="H2" s="88"/>
      <c r="I2" s="88"/>
      <c r="J2" s="88"/>
      <c r="K2" s="88"/>
      <c r="L2" s="88"/>
      <c r="M2" s="88"/>
    </row>
    <row r="4" spans="2:17" ht="50.4">
      <c r="B4" s="251" t="s">
        <v>0</v>
      </c>
      <c r="C4" s="251" t="s">
        <v>1323</v>
      </c>
      <c r="D4" s="251" t="s">
        <v>1204</v>
      </c>
      <c r="E4" s="251" t="s">
        <v>1324</v>
      </c>
      <c r="F4" s="251" t="s">
        <v>1325</v>
      </c>
      <c r="G4" s="251" t="s">
        <v>1326</v>
      </c>
      <c r="H4" s="251" t="s">
        <v>1327</v>
      </c>
      <c r="I4" s="251" t="s">
        <v>1328</v>
      </c>
      <c r="J4" s="251" t="s">
        <v>1329</v>
      </c>
      <c r="K4" s="251" t="s">
        <v>1330</v>
      </c>
      <c r="L4" s="251" t="s">
        <v>1243</v>
      </c>
      <c r="M4" s="251" t="s">
        <v>1331</v>
      </c>
      <c r="N4" s="252" t="s">
        <v>1332</v>
      </c>
      <c r="O4" s="252" t="s">
        <v>1244</v>
      </c>
      <c r="P4" s="253" t="s">
        <v>1245</v>
      </c>
      <c r="Q4" s="204">
        <f>PL2.T.Hop.GTPM!$E$9</f>
        <v>7887679174</v>
      </c>
    </row>
    <row r="5" spans="2:17" ht="33.6">
      <c r="B5" s="254" t="s">
        <v>319</v>
      </c>
      <c r="C5" s="255" t="s">
        <v>1333</v>
      </c>
      <c r="D5" s="256"/>
      <c r="E5" s="256"/>
      <c r="F5" s="256"/>
      <c r="G5" s="256"/>
      <c r="H5" s="256"/>
      <c r="I5" s="256"/>
      <c r="J5" s="256"/>
      <c r="K5" s="314">
        <f>SUM(K6:K15)</f>
        <v>21.166666666666668</v>
      </c>
      <c r="L5" s="254">
        <f>SUM(L6:L15)</f>
        <v>15.666666666666664</v>
      </c>
      <c r="M5" s="257"/>
      <c r="N5" s="258"/>
      <c r="O5" s="259"/>
      <c r="P5" s="260" t="s">
        <v>1249</v>
      </c>
      <c r="Q5" s="261">
        <v>15000000000</v>
      </c>
    </row>
    <row r="6" spans="2:17">
      <c r="B6" s="257" t="s">
        <v>1334</v>
      </c>
      <c r="C6" s="262" t="s">
        <v>1335</v>
      </c>
      <c r="D6" s="263"/>
      <c r="E6" s="263"/>
      <c r="F6" s="263"/>
      <c r="G6" s="263"/>
      <c r="H6" s="263"/>
      <c r="I6" s="263"/>
      <c r="J6" s="263"/>
      <c r="K6" s="315"/>
      <c r="L6" s="257"/>
      <c r="M6" s="257"/>
      <c r="N6" s="258"/>
      <c r="O6" s="259"/>
      <c r="P6" s="264"/>
      <c r="Q6" s="264"/>
    </row>
    <row r="7" spans="2:17" ht="100.8">
      <c r="B7" s="257">
        <v>1</v>
      </c>
      <c r="C7" s="265" t="s">
        <v>1336</v>
      </c>
      <c r="D7" s="257">
        <v>1.5</v>
      </c>
      <c r="E7" s="313">
        <v>4</v>
      </c>
      <c r="F7" s="313">
        <v>4</v>
      </c>
      <c r="G7" s="313">
        <v>3</v>
      </c>
      <c r="H7" s="313">
        <v>3</v>
      </c>
      <c r="I7" s="313">
        <v>3</v>
      </c>
      <c r="J7" s="313">
        <v>3</v>
      </c>
      <c r="K7" s="269">
        <f>AVERAGE(E7:J7)</f>
        <v>3.3333333333333335</v>
      </c>
      <c r="L7" s="257">
        <f t="shared" ref="L7:L15" si="0">D7*K7</f>
        <v>5</v>
      </c>
      <c r="M7" s="257">
        <f>IF(L7&lt;=0,0,IF(AND(L7&gt;0,L7&lt;=1),0.05,IF(AND(L7&gt;1,L7&lt;=2),0.1,IF(AND(L7&gt;2,L7&lt;=3),0.6,1))))</f>
        <v>1</v>
      </c>
      <c r="N7" s="267" t="s">
        <v>1337</v>
      </c>
      <c r="O7" s="268" t="s">
        <v>1338</v>
      </c>
      <c r="P7" s="264"/>
      <c r="Q7" s="264"/>
    </row>
    <row r="8" spans="2:17" ht="50.4">
      <c r="B8" s="257">
        <v>2</v>
      </c>
      <c r="C8" s="265" t="s">
        <v>1339</v>
      </c>
      <c r="D8" s="257">
        <v>0.5</v>
      </c>
      <c r="E8" s="313">
        <v>4</v>
      </c>
      <c r="F8" s="313">
        <v>4</v>
      </c>
      <c r="G8" s="313">
        <v>3</v>
      </c>
      <c r="H8" s="313">
        <v>3</v>
      </c>
      <c r="I8" s="313">
        <v>3</v>
      </c>
      <c r="J8" s="313">
        <v>2</v>
      </c>
      <c r="K8" s="269">
        <f>AVERAGE(E8:J8)</f>
        <v>3.1666666666666665</v>
      </c>
      <c r="L8" s="257">
        <f t="shared" si="0"/>
        <v>1.5833333333333333</v>
      </c>
      <c r="M8" s="257">
        <f>IF(L8&lt;=0,0,IF(AND(L8&gt;0,L8&lt;=1),0.05,IF(AND(L8&gt;1,L8&lt;=2),0.1,IF(AND(L8&gt;2,L8&lt;=3),0.6,1))))</f>
        <v>0.1</v>
      </c>
      <c r="N8" s="267" t="s">
        <v>1337</v>
      </c>
      <c r="O8" s="268" t="s">
        <v>1340</v>
      </c>
      <c r="P8" s="264"/>
      <c r="Q8" s="264"/>
    </row>
    <row r="9" spans="2:17" ht="134.4">
      <c r="B9" s="257">
        <v>3</v>
      </c>
      <c r="C9" s="265" t="s">
        <v>1341</v>
      </c>
      <c r="D9" s="257">
        <v>1</v>
      </c>
      <c r="E9" s="313">
        <v>5</v>
      </c>
      <c r="F9" s="313">
        <v>4</v>
      </c>
      <c r="G9" s="313">
        <v>3</v>
      </c>
      <c r="H9" s="313">
        <v>3</v>
      </c>
      <c r="I9" s="313">
        <v>3</v>
      </c>
      <c r="J9" s="313">
        <v>2</v>
      </c>
      <c r="K9" s="269">
        <f>AVERAGE(E9:J9)</f>
        <v>3.3333333333333335</v>
      </c>
      <c r="L9" s="257">
        <f t="shared" si="0"/>
        <v>3.3333333333333335</v>
      </c>
      <c r="M9" s="257">
        <f t="shared" ref="M9:M15" si="1">IF(L9&lt;=0,0,IF(AND(L9&gt;0,L9&lt;=1),0.05,IF(AND(L9&gt;1,L9&lt;=2),0.1,IF(AND(L9&gt;2,L9&lt;=3),0.6,1))))</f>
        <v>1</v>
      </c>
      <c r="N9" s="267" t="s">
        <v>1337</v>
      </c>
      <c r="O9" s="268" t="s">
        <v>1342</v>
      </c>
      <c r="P9" s="264"/>
      <c r="Q9" s="264"/>
    </row>
    <row r="10" spans="2:17" ht="151.19999999999999">
      <c r="B10" s="257">
        <v>4</v>
      </c>
      <c r="C10" s="265" t="s">
        <v>1319</v>
      </c>
      <c r="D10" s="257">
        <v>0.5</v>
      </c>
      <c r="E10" s="313">
        <v>5</v>
      </c>
      <c r="F10" s="313">
        <v>4</v>
      </c>
      <c r="G10" s="313">
        <v>3</v>
      </c>
      <c r="H10" s="313">
        <v>3</v>
      </c>
      <c r="I10" s="313">
        <v>2</v>
      </c>
      <c r="J10" s="313">
        <v>2</v>
      </c>
      <c r="K10" s="269">
        <f>AVERAGE(E10:J10)</f>
        <v>3.1666666666666665</v>
      </c>
      <c r="L10" s="257">
        <f t="shared" si="0"/>
        <v>1.5833333333333333</v>
      </c>
      <c r="M10" s="257">
        <f t="shared" si="1"/>
        <v>0.1</v>
      </c>
      <c r="N10" s="267" t="s">
        <v>1337</v>
      </c>
      <c r="O10" s="268" t="s">
        <v>1343</v>
      </c>
      <c r="P10" s="264"/>
      <c r="Q10" s="264"/>
    </row>
    <row r="11" spans="2:17" ht="100.8">
      <c r="B11" s="257">
        <v>5</v>
      </c>
      <c r="C11" s="265" t="s">
        <v>1344</v>
      </c>
      <c r="D11" s="257">
        <v>1</v>
      </c>
      <c r="E11" s="313">
        <v>4</v>
      </c>
      <c r="F11" s="313">
        <v>4</v>
      </c>
      <c r="G11" s="313">
        <v>3</v>
      </c>
      <c r="H11" s="313">
        <v>3</v>
      </c>
      <c r="I11" s="313">
        <v>3</v>
      </c>
      <c r="J11" s="313">
        <v>2</v>
      </c>
      <c r="K11" s="269">
        <f>AVERAGE(E11:J11)</f>
        <v>3.1666666666666665</v>
      </c>
      <c r="L11" s="257">
        <f t="shared" si="0"/>
        <v>3.1666666666666665</v>
      </c>
      <c r="M11" s="257">
        <f t="shared" si="1"/>
        <v>1</v>
      </c>
      <c r="N11" s="267" t="s">
        <v>1345</v>
      </c>
      <c r="O11" s="268" t="s">
        <v>1346</v>
      </c>
      <c r="P11" s="264"/>
      <c r="Q11" s="264"/>
    </row>
    <row r="12" spans="2:17">
      <c r="B12" s="257" t="s">
        <v>1334</v>
      </c>
      <c r="C12" s="262" t="s">
        <v>1347</v>
      </c>
      <c r="D12" s="257"/>
      <c r="E12" s="557"/>
      <c r="F12" s="558"/>
      <c r="G12" s="558"/>
      <c r="H12" s="558"/>
      <c r="I12" s="558"/>
      <c r="J12" s="558"/>
      <c r="K12" s="559"/>
      <c r="L12" s="257">
        <f t="shared" si="0"/>
        <v>0</v>
      </c>
      <c r="M12" s="257"/>
      <c r="N12" s="258"/>
      <c r="O12" s="259"/>
      <c r="P12" s="264"/>
      <c r="Q12" s="264"/>
    </row>
    <row r="13" spans="2:17" ht="100.8">
      <c r="B13" s="257">
        <v>6</v>
      </c>
      <c r="C13" s="265" t="s">
        <v>1348</v>
      </c>
      <c r="D13" s="257">
        <v>2</v>
      </c>
      <c r="E13" s="560">
        <v>2</v>
      </c>
      <c r="F13" s="561"/>
      <c r="G13" s="561"/>
      <c r="H13" s="561"/>
      <c r="I13" s="561"/>
      <c r="J13" s="562"/>
      <c r="K13" s="266">
        <f>E13</f>
        <v>2</v>
      </c>
      <c r="L13" s="257">
        <f t="shared" si="0"/>
        <v>4</v>
      </c>
      <c r="M13" s="257">
        <f t="shared" si="1"/>
        <v>1</v>
      </c>
      <c r="N13" s="267" t="s">
        <v>1349</v>
      </c>
      <c r="O13" s="270" t="s">
        <v>1350</v>
      </c>
      <c r="P13" s="264"/>
      <c r="Q13" s="264"/>
    </row>
    <row r="14" spans="2:17" ht="84">
      <c r="B14" s="257">
        <v>7</v>
      </c>
      <c r="C14" s="265" t="s">
        <v>1351</v>
      </c>
      <c r="D14" s="257">
        <v>-1</v>
      </c>
      <c r="E14" s="557">
        <v>0</v>
      </c>
      <c r="F14" s="558"/>
      <c r="G14" s="558"/>
      <c r="H14" s="558"/>
      <c r="I14" s="558"/>
      <c r="J14" s="559"/>
      <c r="K14" s="266">
        <f>E14</f>
        <v>0</v>
      </c>
      <c r="L14" s="257">
        <f t="shared" si="0"/>
        <v>0</v>
      </c>
      <c r="M14" s="257">
        <f t="shared" si="1"/>
        <v>0</v>
      </c>
      <c r="N14" s="267" t="s">
        <v>1352</v>
      </c>
      <c r="O14" s="268" t="s">
        <v>1353</v>
      </c>
      <c r="P14" s="264"/>
      <c r="Q14" s="264"/>
    </row>
    <row r="15" spans="2:17" ht="100.8">
      <c r="B15" s="257">
        <v>8</v>
      </c>
      <c r="C15" s="265" t="s">
        <v>1354</v>
      </c>
      <c r="D15" s="257">
        <v>-1</v>
      </c>
      <c r="E15" s="563">
        <v>3</v>
      </c>
      <c r="F15" s="564"/>
      <c r="G15" s="564"/>
      <c r="H15" s="564"/>
      <c r="I15" s="564"/>
      <c r="J15" s="565"/>
      <c r="K15" s="266">
        <f>E15</f>
        <v>3</v>
      </c>
      <c r="L15" s="257">
        <f t="shared" si="0"/>
        <v>-3</v>
      </c>
      <c r="M15" s="257">
        <f t="shared" si="1"/>
        <v>0</v>
      </c>
      <c r="N15" s="267" t="s">
        <v>1355</v>
      </c>
      <c r="O15" s="270" t="s">
        <v>1356</v>
      </c>
      <c r="P15" s="264"/>
      <c r="Q15" s="264"/>
    </row>
    <row r="16" spans="2:17" ht="33.6">
      <c r="B16" s="254" t="s">
        <v>373</v>
      </c>
      <c r="C16" s="255" t="s">
        <v>1357</v>
      </c>
      <c r="D16" s="256"/>
      <c r="E16" s="256"/>
      <c r="F16" s="256"/>
      <c r="G16" s="256"/>
      <c r="H16" s="256"/>
      <c r="I16" s="256"/>
      <c r="J16" s="256"/>
      <c r="K16" s="271"/>
      <c r="L16" s="254">
        <f>1.4+(-0.03*L5)</f>
        <v>0.92999999999999994</v>
      </c>
      <c r="M16" s="272"/>
      <c r="N16" s="259"/>
      <c r="O16" s="259"/>
      <c r="P16" s="264"/>
      <c r="Q16" s="264"/>
    </row>
    <row r="17" spans="2:17">
      <c r="B17" s="254" t="s">
        <v>558</v>
      </c>
      <c r="C17" s="255" t="s">
        <v>1358</v>
      </c>
      <c r="D17" s="256"/>
      <c r="E17" s="256"/>
      <c r="F17" s="256"/>
      <c r="G17" s="256"/>
      <c r="H17" s="256"/>
      <c r="I17" s="256"/>
      <c r="J17" s="256"/>
      <c r="K17" s="257"/>
      <c r="L17" s="257"/>
      <c r="M17" s="254">
        <f>SUM(M7:M16)</f>
        <v>4.2</v>
      </c>
      <c r="N17" s="259"/>
      <c r="O17" s="259"/>
      <c r="P17" s="264"/>
      <c r="Q17" s="264"/>
    </row>
    <row r="18" spans="2:17">
      <c r="B18" s="273" t="s">
        <v>572</v>
      </c>
      <c r="C18" s="274" t="s">
        <v>1359</v>
      </c>
      <c r="D18" s="275"/>
      <c r="E18" s="275"/>
      <c r="F18" s="275"/>
      <c r="G18" s="275"/>
      <c r="H18" s="275"/>
      <c r="I18" s="275"/>
      <c r="J18" s="275"/>
      <c r="K18" s="276"/>
      <c r="L18" s="276"/>
      <c r="M18" s="273">
        <f>IF(M17&lt;1,48,IF(AND(M17&gt;=1,M17&lt;3),32,20))</f>
        <v>20</v>
      </c>
      <c r="N18" s="277"/>
      <c r="O18" s="277"/>
      <c r="P18" s="264"/>
      <c r="Q18" s="264"/>
    </row>
    <row r="21" spans="2:17" ht="52.2">
      <c r="B21" s="89" t="s">
        <v>0</v>
      </c>
      <c r="C21" s="90" t="s">
        <v>1360</v>
      </c>
      <c r="D21" s="90" t="s">
        <v>1361</v>
      </c>
    </row>
    <row r="22" spans="2:17" ht="34.799999999999997">
      <c r="B22" s="91">
        <v>1</v>
      </c>
      <c r="C22" s="92" t="s">
        <v>1362</v>
      </c>
      <c r="D22" s="93">
        <f>NGAYCONG!$G$17</f>
        <v>44518</v>
      </c>
    </row>
    <row r="23" spans="2:17" ht="34.799999999999997">
      <c r="B23" s="91">
        <v>2</v>
      </c>
      <c r="C23" s="92" t="s">
        <v>1363</v>
      </c>
      <c r="D23" s="93">
        <f>NGAYCONG!$F$17</f>
        <v>39855</v>
      </c>
    </row>
    <row r="24" spans="2:17" ht="34.799999999999997">
      <c r="B24" s="91">
        <v>3</v>
      </c>
      <c r="C24" s="92" t="s">
        <v>1363</v>
      </c>
      <c r="D24" s="93">
        <f>NGAYCONG!$F$17</f>
        <v>39855</v>
      </c>
    </row>
    <row r="25" spans="2:17" ht="34.799999999999997">
      <c r="B25" s="91">
        <v>4</v>
      </c>
      <c r="C25" s="92" t="s">
        <v>1363</v>
      </c>
      <c r="D25" s="93">
        <f>NGAYCONG!$F$17</f>
        <v>39855</v>
      </c>
    </row>
    <row r="26" spans="2:17" ht="34.799999999999997">
      <c r="B26" s="91">
        <v>5</v>
      </c>
      <c r="C26" s="92" t="s">
        <v>1363</v>
      </c>
      <c r="D26" s="93">
        <f>NGAYCONG!$F$17</f>
        <v>39855</v>
      </c>
    </row>
    <row r="27" spans="2:17" ht="104.4">
      <c r="B27" s="91">
        <v>6</v>
      </c>
      <c r="C27" s="92" t="s">
        <v>1364</v>
      </c>
      <c r="D27" s="93">
        <f>NGAYCONG!$E$17</f>
        <v>35193</v>
      </c>
    </row>
    <row r="28" spans="2:17" ht="34.799999999999997">
      <c r="B28" s="91"/>
      <c r="C28" s="94" t="s">
        <v>1365</v>
      </c>
      <c r="D28" s="95">
        <f>AVERAGE(D22:D27)</f>
        <v>39855.166666666664</v>
      </c>
    </row>
    <row r="30" spans="2:17">
      <c r="B30" s="96" t="s">
        <v>1366</v>
      </c>
    </row>
  </sheetData>
  <mergeCells count="4">
    <mergeCell ref="E12:K12"/>
    <mergeCell ref="E13:J13"/>
    <mergeCell ref="E14:J14"/>
    <mergeCell ref="E15:J1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Param</vt:lpstr>
      <vt:lpstr>Sheet1</vt:lpstr>
      <vt:lpstr>1.UuTien</vt:lpstr>
      <vt:lpstr>2.YCCN-Usecase</vt:lpstr>
      <vt:lpstr>3.Actor</vt:lpstr>
      <vt:lpstr>4.Use case</vt:lpstr>
      <vt:lpstr>5.HS KT_CN</vt:lpstr>
      <vt:lpstr>6.1. trinh do</vt:lpstr>
      <vt:lpstr>6.2.HS MT</vt:lpstr>
      <vt:lpstr>NGAYCONG</vt:lpstr>
      <vt:lpstr>7.GIA TRI PM</vt:lpstr>
      <vt:lpstr>PL2.T.Hop.GTPM</vt:lpstr>
      <vt:lpstr>PL3.DaoTao</vt:lpstr>
      <vt:lpstr>PL4.KhaoSat</vt:lpstr>
      <vt:lpstr>TDT</vt:lpstr>
      <vt:lpstr>DinhMuc</vt:lpstr>
      <vt:lpstr>1688_QĐ-BTTTT</vt:lpstr>
      <vt:lpstr>Dao tao</vt:lpstr>
      <vt:lpstr>Sheet1!_Hlk40878405</vt:lpstr>
      <vt:lpstr>TDT!Print_Area</vt:lpstr>
      <vt:lpstr>UC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Anh Nguyen</dc:creator>
  <cp:lastModifiedBy>PC</cp:lastModifiedBy>
  <cp:lastPrinted>2023-08-29T03:24:12Z</cp:lastPrinted>
  <dcterms:created xsi:type="dcterms:W3CDTF">2022-05-11T03:55:00Z</dcterms:created>
  <dcterms:modified xsi:type="dcterms:W3CDTF">2023-08-29T04:26:39Z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1033-11.1.0.10161</vt:lpwstr>
  </property>
</Properties>
</file>